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0185" yWindow="-15" windowWidth="10065" windowHeight="7935" tabRatio="847"/>
  </bookViews>
  <sheets>
    <sheet name="Notes" sheetId="113" r:id="rId1"/>
    <sheet name="Open" sheetId="83" r:id="rId2"/>
    <sheet name="Advanced" sheetId="84" r:id="rId3"/>
    <sheet name="Intermediate" sheetId="112" r:id="rId4"/>
    <sheet name="Novice" sheetId="47" r:id="rId5"/>
    <sheet name="PreNovice" sheetId="96" r:id="rId6"/>
    <sheet name="Preliminary" sheetId="88" r:id="rId7"/>
    <sheet name="Introductory" sheetId="97" r:id="rId8"/>
    <sheet name="PDD Inter" sheetId="86" r:id="rId9"/>
    <sheet name="PDD Off" sheetId="98" r:id="rId10"/>
    <sheet name="PDD Any" sheetId="99" r:id="rId11"/>
    <sheet name="PDD Part'n" sheetId="100" r:id="rId12"/>
    <sheet name="SQ NOV-INT" sheetId="101" r:id="rId13"/>
    <sheet name="SQ Prel" sheetId="102" r:id="rId14"/>
    <sheet name="SQ Canter" sheetId="103" r:id="rId15"/>
    <sheet name="SQ Walk" sheetId="95" r:id="rId16"/>
    <sheet name="Barrell IND 18" sheetId="104" r:id="rId17"/>
    <sheet name="Barrell IND 19" sheetId="105" r:id="rId18"/>
    <sheet name="Barrell IND 20" sheetId="106" r:id="rId19"/>
    <sheet name="Barrell PDD 21" sheetId="107" r:id="rId20"/>
    <sheet name="Barrell PDD 22" sheetId="108" r:id="rId21"/>
    <sheet name="Barrell PDD 23" sheetId="109" r:id="rId22"/>
    <sheet name="Barrell PDD 24" sheetId="110" r:id="rId23"/>
  </sheets>
  <definedNames>
    <definedName name="_xlnm.Print_Area" localSheetId="2">Advanced!$BE$10:$BL$15</definedName>
    <definedName name="_xlnm.Print_Area" localSheetId="16">'Barrell IND 18'!$L$10:$O$41</definedName>
    <definedName name="_xlnm.Print_Area" localSheetId="17">'Barrell IND 19'!$P$11:$P$39</definedName>
    <definedName name="_xlnm.Print_Area" localSheetId="18">'Barrell IND 20'!$R$10:$W$41</definedName>
    <definedName name="_xlnm.Print_Area" localSheetId="19">'Barrell PDD 21'!$R$12:$W$43</definedName>
    <definedName name="_xlnm.Print_Area" localSheetId="20">'Barrell PDD 22'!$R$10:$W$35</definedName>
    <definedName name="_xlnm.Print_Area" localSheetId="21">'Barrell PDD 23'!$R$14:$W$39</definedName>
    <definedName name="_xlnm.Print_Area" localSheetId="22">'Barrell PDD 24'!$T$10:$Y$35</definedName>
    <definedName name="_xlnm.Print_Area" localSheetId="3">Intermediate!$AZ$9:$BD$28</definedName>
    <definedName name="_xlnm.Print_Area" localSheetId="7">Introductory!$BH$9:$BK$15</definedName>
    <definedName name="_xlnm.Print_Area" localSheetId="4">Novice!$BF$9:$BI$15</definedName>
    <definedName name="_xlnm.Print_Area" localSheetId="1">Open!$CA$1:$CE$10</definedName>
    <definedName name="_xlnm.Print_Area" localSheetId="10">'PDD Any'!$AB$9:$AC$17</definedName>
    <definedName name="_xlnm.Print_Area" localSheetId="8">'PDD Inter'!$AB$9:$AC$18</definedName>
    <definedName name="_xlnm.Print_Area" localSheetId="9">'PDD Off'!$AB$9:$AC$20</definedName>
    <definedName name="_xlnm.Print_Area" localSheetId="11">'PDD Part''n'!$AA$9:$AB$12</definedName>
    <definedName name="_xlnm.Print_Area" localSheetId="6">Preliminary!$BH$9:$BK$22</definedName>
    <definedName name="_xlnm.Print_Area" localSheetId="5">PreNovice!$BH$10:$BK$17</definedName>
    <definedName name="_xlnm.Print_Area" localSheetId="14">'SQ Canter'!$BE$10:$BF$17</definedName>
    <definedName name="_xlnm.Print_Area" localSheetId="12">'SQ NOV-INT'!$BE$9:$BF$16</definedName>
    <definedName name="_xlnm.Print_Area" localSheetId="13">'SQ Prel'!$AJ$15:$AK$30</definedName>
    <definedName name="_xlnm.Print_Area" localSheetId="15">'SQ Walk'!$BE$9:$BF$30</definedName>
    <definedName name="_xlnm.Print_Titles" localSheetId="2">Advanced!$A:$E,Advanced!$1:$9</definedName>
    <definedName name="_xlnm.Print_Titles" localSheetId="16">'Barrell IND 18'!$A:$C,'Barrell IND 18'!$1:$9</definedName>
    <definedName name="_xlnm.Print_Titles" localSheetId="17">'Barrell IND 19'!$A:$C,'Barrell IND 19'!$1:$9</definedName>
    <definedName name="_xlnm.Print_Titles" localSheetId="18">'Barrell IND 20'!$A:$C,'Barrell IND 20'!$1:$9</definedName>
    <definedName name="_xlnm.Print_Titles" localSheetId="19">'Barrell PDD 21'!$A:$C,'Barrell PDD 21'!$1:$9</definedName>
    <definedName name="_xlnm.Print_Titles" localSheetId="20">'Barrell PDD 22'!$A:$C,'Barrell PDD 22'!$1:$9</definedName>
    <definedName name="_xlnm.Print_Titles" localSheetId="21">'Barrell PDD 23'!$A:$C,'Barrell PDD 23'!$1:$9</definedName>
    <definedName name="_xlnm.Print_Titles" localSheetId="22">'Barrell PDD 24'!$A:$C,'Barrell PDD 24'!$1:$9</definedName>
    <definedName name="_xlnm.Print_Titles" localSheetId="3">Intermediate!$A:$E,Intermediate!$1:$9</definedName>
    <definedName name="_xlnm.Print_Titles" localSheetId="7">Introductory!$A:$E,Introductory!$1:$9</definedName>
    <definedName name="_xlnm.Print_Titles" localSheetId="4">Novice!$A:$E,Novice!$1:$9</definedName>
    <definedName name="_xlnm.Print_Titles" localSheetId="1">Open!$A:$E,Open!$1:$8</definedName>
    <definedName name="_xlnm.Print_Titles" localSheetId="10">'PDD Any'!$A:$E,'PDD Any'!$1:$8</definedName>
    <definedName name="_xlnm.Print_Titles" localSheetId="8">'PDD Inter'!$A:$E,'PDD Inter'!$1:$8</definedName>
    <definedName name="_xlnm.Print_Titles" localSheetId="9">'PDD Off'!$A:$E,'PDD Off'!$1:$9</definedName>
    <definedName name="_xlnm.Print_Titles" localSheetId="11">'PDD Part''n'!$A:$E,'PDD Part''n'!$1:$11</definedName>
    <definedName name="_xlnm.Print_Titles" localSheetId="6">Preliminary!$A:$E,Preliminary!$1:$9</definedName>
    <definedName name="_xlnm.Print_Titles" localSheetId="5">PreNovice!$A:$E,PreNovice!$1:$9</definedName>
    <definedName name="_xlnm.Print_Titles" localSheetId="14">'SQ Canter'!$A:$E,'SQ Canter'!$1:$9</definedName>
    <definedName name="_xlnm.Print_Titles" localSheetId="12">'SQ NOV-INT'!$A:$E,'SQ NOV-INT'!$1:$8</definedName>
    <definedName name="_xlnm.Print_Titles" localSheetId="13">'SQ Prel'!$A:$E,'SQ Prel'!$1:$8</definedName>
    <definedName name="_xlnm.Print_Titles" localSheetId="15">'SQ Walk'!$A:$E,'SQ Walk'!$1:$8</definedName>
  </definedNames>
  <calcPr calcId="124519"/>
</workbook>
</file>

<file path=xl/calcChain.xml><?xml version="1.0" encoding="utf-8"?>
<calcChain xmlns="http://schemas.openxmlformats.org/spreadsheetml/2006/main">
  <c r="C2" i="95"/>
  <c r="C1"/>
  <c r="C2" i="103"/>
  <c r="C1"/>
  <c r="BE16" i="101"/>
  <c r="C2"/>
  <c r="C1"/>
  <c r="J11" i="106"/>
  <c r="F11"/>
  <c r="L11" s="1"/>
  <c r="N11" s="1"/>
  <c r="J12" i="105"/>
  <c r="F12"/>
  <c r="L12" s="1"/>
  <c r="N12" s="1"/>
  <c r="J14" i="104"/>
  <c r="F14"/>
  <c r="L14" s="1"/>
  <c r="N14" s="1"/>
  <c r="AQ15" i="95"/>
  <c r="BC15"/>
  <c r="AT15"/>
  <c r="AV15" s="1"/>
  <c r="BC22"/>
  <c r="AT22"/>
  <c r="AV22" s="1"/>
  <c r="AQ22"/>
  <c r="AT29"/>
  <c r="AT16" i="103"/>
  <c r="AG10" i="47"/>
  <c r="AG14"/>
  <c r="AG12"/>
  <c r="AG13"/>
  <c r="AG11"/>
  <c r="X13" i="98"/>
  <c r="Z13" s="1"/>
  <c r="O13"/>
  <c r="Q13" s="1"/>
  <c r="L13"/>
  <c r="L19"/>
  <c r="L17"/>
  <c r="L15"/>
  <c r="L11"/>
  <c r="R10" i="47"/>
  <c r="R14"/>
  <c r="R12"/>
  <c r="R13"/>
  <c r="R11"/>
  <c r="AH16" i="101"/>
  <c r="W16"/>
  <c r="L16"/>
  <c r="BU10" i="83"/>
  <c r="N19" i="110"/>
  <c r="J15" i="107"/>
  <c r="J21"/>
  <c r="J19"/>
  <c r="J11"/>
  <c r="J17"/>
  <c r="F15"/>
  <c r="F21"/>
  <c r="F19"/>
  <c r="F11"/>
  <c r="F17"/>
  <c r="J13"/>
  <c r="F13"/>
  <c r="J11" i="109"/>
  <c r="M11" s="1"/>
  <c r="F11"/>
  <c r="L11" s="1"/>
  <c r="J13"/>
  <c r="M13" s="1"/>
  <c r="F13"/>
  <c r="L13" s="1"/>
  <c r="N13" s="1"/>
  <c r="J17"/>
  <c r="M17" s="1"/>
  <c r="F17"/>
  <c r="L17" s="1"/>
  <c r="J15"/>
  <c r="F15"/>
  <c r="J15" i="108"/>
  <c r="J13"/>
  <c r="F15"/>
  <c r="F13"/>
  <c r="J11"/>
  <c r="F11"/>
  <c r="BD28" i="112"/>
  <c r="BD27"/>
  <c r="BD26"/>
  <c r="BD25"/>
  <c r="BD24"/>
  <c r="BD23"/>
  <c r="BD22"/>
  <c r="BD21"/>
  <c r="BD20"/>
  <c r="BD19"/>
  <c r="BD18"/>
  <c r="BD17"/>
  <c r="BD16"/>
  <c r="BD15"/>
  <c r="BD14"/>
  <c r="BD13"/>
  <c r="BD12"/>
  <c r="BD11"/>
  <c r="BD10"/>
  <c r="AX23"/>
  <c r="AT23"/>
  <c r="AU23" s="1"/>
  <c r="AI23"/>
  <c r="AK23" s="1"/>
  <c r="AA23"/>
  <c r="AB23" s="1"/>
  <c r="R23"/>
  <c r="K23"/>
  <c r="AX15"/>
  <c r="AT15"/>
  <c r="AU15" s="1"/>
  <c r="AI15"/>
  <c r="AK15" s="1"/>
  <c r="AA15"/>
  <c r="AB15" s="1"/>
  <c r="R15"/>
  <c r="K15"/>
  <c r="AX18"/>
  <c r="AT18"/>
  <c r="AU18" s="1"/>
  <c r="AI18"/>
  <c r="AK18" s="1"/>
  <c r="AA18"/>
  <c r="AB18" s="1"/>
  <c r="R18"/>
  <c r="K18"/>
  <c r="AX13"/>
  <c r="AT13"/>
  <c r="AU13" s="1"/>
  <c r="AI13"/>
  <c r="AK13" s="1"/>
  <c r="AA13"/>
  <c r="AB13" s="1"/>
  <c r="R13"/>
  <c r="K13"/>
  <c r="AX24"/>
  <c r="AT24"/>
  <c r="AU24" s="1"/>
  <c r="AI24"/>
  <c r="AK24" s="1"/>
  <c r="AA24"/>
  <c r="AB24" s="1"/>
  <c r="R24"/>
  <c r="K24"/>
  <c r="AX28"/>
  <c r="AT28"/>
  <c r="AU28" s="1"/>
  <c r="AI28"/>
  <c r="AK28" s="1"/>
  <c r="AA28"/>
  <c r="AB28" s="1"/>
  <c r="R28"/>
  <c r="K28"/>
  <c r="AX10"/>
  <c r="AT10"/>
  <c r="AU10" s="1"/>
  <c r="AI10"/>
  <c r="AK10" s="1"/>
  <c r="AA10"/>
  <c r="AB10" s="1"/>
  <c r="R10"/>
  <c r="K10"/>
  <c r="AX17"/>
  <c r="AT17"/>
  <c r="AU17" s="1"/>
  <c r="AI17"/>
  <c r="AK17" s="1"/>
  <c r="AA17"/>
  <c r="AB17" s="1"/>
  <c r="R17"/>
  <c r="K17"/>
  <c r="AX27"/>
  <c r="AT27"/>
  <c r="AU27" s="1"/>
  <c r="AI27"/>
  <c r="AK27" s="1"/>
  <c r="AA27"/>
  <c r="AB27" s="1"/>
  <c r="R27"/>
  <c r="K27"/>
  <c r="AX19"/>
  <c r="AT19"/>
  <c r="AU19" s="1"/>
  <c r="AI19"/>
  <c r="AK19" s="1"/>
  <c r="AA19"/>
  <c r="AB19" s="1"/>
  <c r="R19"/>
  <c r="K19"/>
  <c r="AX22"/>
  <c r="AT22"/>
  <c r="AU22" s="1"/>
  <c r="AI22"/>
  <c r="AK22" s="1"/>
  <c r="AA22"/>
  <c r="AB22" s="1"/>
  <c r="R22"/>
  <c r="K22"/>
  <c r="AX26"/>
  <c r="AT26"/>
  <c r="AU26" s="1"/>
  <c r="AI26"/>
  <c r="AK26" s="1"/>
  <c r="AA26"/>
  <c r="AB26" s="1"/>
  <c r="R26"/>
  <c r="K26"/>
  <c r="AX21"/>
  <c r="AT21"/>
  <c r="AU21" s="1"/>
  <c r="AI21"/>
  <c r="AK21" s="1"/>
  <c r="AA21"/>
  <c r="AB21" s="1"/>
  <c r="R21"/>
  <c r="K21"/>
  <c r="AX25"/>
  <c r="AT25"/>
  <c r="AU25" s="1"/>
  <c r="AI25"/>
  <c r="AK25" s="1"/>
  <c r="AA25"/>
  <c r="AB25" s="1"/>
  <c r="R25"/>
  <c r="K25"/>
  <c r="AX12"/>
  <c r="AT12"/>
  <c r="AU12" s="1"/>
  <c r="AI12"/>
  <c r="AK12" s="1"/>
  <c r="AA12"/>
  <c r="AB12" s="1"/>
  <c r="R12"/>
  <c r="K12"/>
  <c r="AX16"/>
  <c r="AT16"/>
  <c r="AU16" s="1"/>
  <c r="AI16"/>
  <c r="AK16" s="1"/>
  <c r="AA16"/>
  <c r="AB16" s="1"/>
  <c r="R16"/>
  <c r="K16"/>
  <c r="AX14"/>
  <c r="AT14"/>
  <c r="AU14" s="1"/>
  <c r="AI14"/>
  <c r="AK14" s="1"/>
  <c r="AA14"/>
  <c r="AB14" s="1"/>
  <c r="R14"/>
  <c r="K14"/>
  <c r="AX20"/>
  <c r="AT20"/>
  <c r="AU20" s="1"/>
  <c r="AI20"/>
  <c r="AK20" s="1"/>
  <c r="AA20"/>
  <c r="AB20" s="1"/>
  <c r="R20"/>
  <c r="K20"/>
  <c r="AX11"/>
  <c r="AT11"/>
  <c r="AU11" s="1"/>
  <c r="AI11"/>
  <c r="AK11" s="1"/>
  <c r="AA11"/>
  <c r="AB11" s="1"/>
  <c r="R11"/>
  <c r="K11"/>
  <c r="AV6"/>
  <c r="AM6"/>
  <c r="AD6"/>
  <c r="T6"/>
  <c r="M6"/>
  <c r="F6"/>
  <c r="BD2"/>
  <c r="BD1"/>
  <c r="AV15" i="88"/>
  <c r="AB15"/>
  <c r="K10" i="83"/>
  <c r="BE15" i="95" l="1"/>
  <c r="BE22"/>
  <c r="AB13" i="98"/>
  <c r="N11" i="109"/>
  <c r="N17"/>
  <c r="AZ13" i="112"/>
  <c r="AZ15"/>
  <c r="BB18"/>
  <c r="BB19"/>
  <c r="BB10"/>
  <c r="BB27"/>
  <c r="BB28"/>
  <c r="BB24"/>
  <c r="BB15"/>
  <c r="BB26"/>
  <c r="AZ26"/>
  <c r="BB16"/>
  <c r="AZ14"/>
  <c r="BB23"/>
  <c r="BC23" s="1"/>
  <c r="AZ23"/>
  <c r="BB20"/>
  <c r="AZ11"/>
  <c r="BB25"/>
  <c r="AZ25"/>
  <c r="AZ19"/>
  <c r="BC19" s="1"/>
  <c r="AZ10"/>
  <c r="AZ20"/>
  <c r="AZ16"/>
  <c r="BB12"/>
  <c r="BB21"/>
  <c r="BB22"/>
  <c r="AZ27"/>
  <c r="BB17"/>
  <c r="AZ28"/>
  <c r="BC28" s="1"/>
  <c r="AZ18"/>
  <c r="BC18" s="1"/>
  <c r="BB11"/>
  <c r="BB14"/>
  <c r="AZ12"/>
  <c r="AZ21"/>
  <c r="AZ22"/>
  <c r="AZ17"/>
  <c r="BC17" s="1"/>
  <c r="AZ24"/>
  <c r="BB13"/>
  <c r="BQ10" i="83"/>
  <c r="BS10" s="1"/>
  <c r="BI10"/>
  <c r="BK10" s="1"/>
  <c r="BL10" s="1"/>
  <c r="Y10"/>
  <c r="AA10" s="1"/>
  <c r="BD30" i="102"/>
  <c r="AW30"/>
  <c r="AR30"/>
  <c r="L30"/>
  <c r="AG29"/>
  <c r="V29"/>
  <c r="AG28"/>
  <c r="V28"/>
  <c r="AG27"/>
  <c r="V27"/>
  <c r="AG26"/>
  <c r="V26"/>
  <c r="AG25"/>
  <c r="V25"/>
  <c r="AG24"/>
  <c r="V24"/>
  <c r="BD16"/>
  <c r="AW16"/>
  <c r="AR16"/>
  <c r="BF16" s="1"/>
  <c r="L16"/>
  <c r="AG15"/>
  <c r="V15"/>
  <c r="AG14"/>
  <c r="V14"/>
  <c r="AG13"/>
  <c r="V13"/>
  <c r="AG12"/>
  <c r="V12"/>
  <c r="AG11"/>
  <c r="V11"/>
  <c r="AG10"/>
  <c r="V10"/>
  <c r="BJ6" i="83"/>
  <c r="AP10"/>
  <c r="AJ6"/>
  <c r="AC6"/>
  <c r="AH10"/>
  <c r="T6"/>
  <c r="R10"/>
  <c r="M6"/>
  <c r="L17" i="110"/>
  <c r="G17"/>
  <c r="M15" i="109"/>
  <c r="L15"/>
  <c r="M15" i="108"/>
  <c r="L15"/>
  <c r="N15" s="1"/>
  <c r="M13"/>
  <c r="L13"/>
  <c r="M11"/>
  <c r="L11"/>
  <c r="M15" i="107"/>
  <c r="L15"/>
  <c r="N15" s="1"/>
  <c r="M21"/>
  <c r="L21"/>
  <c r="N21" s="1"/>
  <c r="M19"/>
  <c r="L19"/>
  <c r="N19" s="1"/>
  <c r="M11"/>
  <c r="L11"/>
  <c r="N11" s="1"/>
  <c r="M17"/>
  <c r="L17"/>
  <c r="N17" s="1"/>
  <c r="M13"/>
  <c r="L13"/>
  <c r="N13" s="1"/>
  <c r="J10" i="106"/>
  <c r="F10"/>
  <c r="L10" s="1"/>
  <c r="N10" s="1"/>
  <c r="J15"/>
  <c r="F15"/>
  <c r="L15" s="1"/>
  <c r="N15" s="1"/>
  <c r="J13"/>
  <c r="F13"/>
  <c r="L13" s="1"/>
  <c r="N13" s="1"/>
  <c r="J16"/>
  <c r="F16"/>
  <c r="L16" s="1"/>
  <c r="N16" s="1"/>
  <c r="J14"/>
  <c r="F14"/>
  <c r="L14" s="1"/>
  <c r="N14" s="1"/>
  <c r="J12"/>
  <c r="F12"/>
  <c r="L12" s="1"/>
  <c r="N12" s="1"/>
  <c r="J10" i="105"/>
  <c r="F10"/>
  <c r="L10" s="1"/>
  <c r="N10" s="1"/>
  <c r="J11"/>
  <c r="F11"/>
  <c r="L11" s="1"/>
  <c r="N11" s="1"/>
  <c r="J14"/>
  <c r="F14"/>
  <c r="L14" s="1"/>
  <c r="N14" s="1"/>
  <c r="J13"/>
  <c r="F13"/>
  <c r="L13" s="1"/>
  <c r="N13" s="1"/>
  <c r="J13" i="104"/>
  <c r="F13"/>
  <c r="L13" s="1"/>
  <c r="N13" s="1"/>
  <c r="J15"/>
  <c r="F15"/>
  <c r="L15" s="1"/>
  <c r="N15" s="1"/>
  <c r="J12"/>
  <c r="F12"/>
  <c r="L12" s="1"/>
  <c r="N12" s="1"/>
  <c r="J10"/>
  <c r="F10"/>
  <c r="L10" s="1"/>
  <c r="N10" s="1"/>
  <c r="J16"/>
  <c r="F16"/>
  <c r="L16" s="1"/>
  <c r="N16" s="1"/>
  <c r="J11"/>
  <c r="F11"/>
  <c r="L11" s="1"/>
  <c r="L13" i="99"/>
  <c r="L17"/>
  <c r="L15"/>
  <c r="L11"/>
  <c r="O11" i="100"/>
  <c r="O13" i="99"/>
  <c r="Q13" s="1"/>
  <c r="O17"/>
  <c r="O15"/>
  <c r="O11" i="86"/>
  <c r="Q11" s="1"/>
  <c r="O15"/>
  <c r="Q15" s="1"/>
  <c r="O17"/>
  <c r="O13"/>
  <c r="O11" i="98"/>
  <c r="O19"/>
  <c r="Q19" s="1"/>
  <c r="O17"/>
  <c r="O15"/>
  <c r="Q15" s="1"/>
  <c r="X13" i="99"/>
  <c r="Z13" s="1"/>
  <c r="X11" i="98"/>
  <c r="Z11" s="1"/>
  <c r="Q11"/>
  <c r="X15"/>
  <c r="Z15" s="1"/>
  <c r="X19"/>
  <c r="Z19" s="1"/>
  <c r="X17"/>
  <c r="Z17" s="1"/>
  <c r="Q17"/>
  <c r="X11" i="86"/>
  <c r="Z11" s="1"/>
  <c r="L11"/>
  <c r="X15"/>
  <c r="Z15" s="1"/>
  <c r="L15"/>
  <c r="O11" i="99"/>
  <c r="AZ10" i="96"/>
  <c r="BB10" s="1"/>
  <c r="AR10"/>
  <c r="AS10" s="1"/>
  <c r="AF10"/>
  <c r="AH10" s="1"/>
  <c r="AB10"/>
  <c r="AC10" s="1"/>
  <c r="R10"/>
  <c r="K10"/>
  <c r="AZ16"/>
  <c r="BB16" s="1"/>
  <c r="AR16"/>
  <c r="AS16" s="1"/>
  <c r="AF16"/>
  <c r="AH16" s="1"/>
  <c r="AB16"/>
  <c r="AC16" s="1"/>
  <c r="R16"/>
  <c r="K16"/>
  <c r="AZ14"/>
  <c r="BB14" s="1"/>
  <c r="AR14"/>
  <c r="AS14" s="1"/>
  <c r="AF14"/>
  <c r="AH14" s="1"/>
  <c r="AB14"/>
  <c r="AC14" s="1"/>
  <c r="R14"/>
  <c r="K14"/>
  <c r="AZ17"/>
  <c r="BB17" s="1"/>
  <c r="AR17"/>
  <c r="AS17" s="1"/>
  <c r="AF17"/>
  <c r="AH17" s="1"/>
  <c r="AB17"/>
  <c r="AC17" s="1"/>
  <c r="R17"/>
  <c r="K17"/>
  <c r="BD17" s="1"/>
  <c r="BH17" s="1"/>
  <c r="AZ15"/>
  <c r="BB15" s="1"/>
  <c r="AR15"/>
  <c r="AS15" s="1"/>
  <c r="AF15"/>
  <c r="AH15" s="1"/>
  <c r="AB15"/>
  <c r="AC15" s="1"/>
  <c r="R15"/>
  <c r="K15"/>
  <c r="AZ13"/>
  <c r="BB13" s="1"/>
  <c r="AR13"/>
  <c r="AS13" s="1"/>
  <c r="AF13"/>
  <c r="AH13" s="1"/>
  <c r="AB13"/>
  <c r="AC13" s="1"/>
  <c r="R13"/>
  <c r="K13"/>
  <c r="AZ12"/>
  <c r="BB12" s="1"/>
  <c r="AR12"/>
  <c r="AS12" s="1"/>
  <c r="AF12"/>
  <c r="AH12" s="1"/>
  <c r="AB12"/>
  <c r="AC12" s="1"/>
  <c r="R12"/>
  <c r="K12"/>
  <c r="AF11"/>
  <c r="AJ10" i="88"/>
  <c r="AL10" s="1"/>
  <c r="AB10"/>
  <c r="AC10" s="1"/>
  <c r="AZ10"/>
  <c r="BB10" s="1"/>
  <c r="AV10"/>
  <c r="AW10" s="1"/>
  <c r="R10"/>
  <c r="K10"/>
  <c r="AJ21"/>
  <c r="AL21" s="1"/>
  <c r="AB21"/>
  <c r="AC21" s="1"/>
  <c r="AZ21"/>
  <c r="BB21" s="1"/>
  <c r="AV21"/>
  <c r="AW21" s="1"/>
  <c r="R21"/>
  <c r="K21"/>
  <c r="AJ19"/>
  <c r="AL19" s="1"/>
  <c r="AB19"/>
  <c r="AC19" s="1"/>
  <c r="AZ19"/>
  <c r="BB19" s="1"/>
  <c r="AV19"/>
  <c r="AW19" s="1"/>
  <c r="R19"/>
  <c r="K19"/>
  <c r="AJ16"/>
  <c r="AL16" s="1"/>
  <c r="AB16"/>
  <c r="AC16" s="1"/>
  <c r="AZ16"/>
  <c r="BB16" s="1"/>
  <c r="AV16"/>
  <c r="AW16" s="1"/>
  <c r="R16"/>
  <c r="K16"/>
  <c r="AJ12"/>
  <c r="AL12" s="1"/>
  <c r="AB12"/>
  <c r="AC12" s="1"/>
  <c r="AZ12"/>
  <c r="BB12" s="1"/>
  <c r="AV12"/>
  <c r="AW12" s="1"/>
  <c r="R12"/>
  <c r="K12"/>
  <c r="AJ11"/>
  <c r="AL11" s="1"/>
  <c r="AB11"/>
  <c r="AC11" s="1"/>
  <c r="AZ11"/>
  <c r="BB11" s="1"/>
  <c r="AV11"/>
  <c r="AW11" s="1"/>
  <c r="R11"/>
  <c r="K11"/>
  <c r="AJ13"/>
  <c r="AL13" s="1"/>
  <c r="AB13"/>
  <c r="AC13" s="1"/>
  <c r="AZ13"/>
  <c r="BB13" s="1"/>
  <c r="AV13"/>
  <c r="AW13" s="1"/>
  <c r="R13"/>
  <c r="K13"/>
  <c r="AJ14"/>
  <c r="AL14" s="1"/>
  <c r="AB14"/>
  <c r="AC14" s="1"/>
  <c r="AZ14"/>
  <c r="BB14" s="1"/>
  <c r="AV14"/>
  <c r="AW14" s="1"/>
  <c r="R14"/>
  <c r="K14"/>
  <c r="AJ20"/>
  <c r="AL20" s="1"/>
  <c r="AB20"/>
  <c r="AC20" s="1"/>
  <c r="AZ20"/>
  <c r="BB20" s="1"/>
  <c r="AV20"/>
  <c r="AW20" s="1"/>
  <c r="R20"/>
  <c r="K20"/>
  <c r="AJ18"/>
  <c r="AL18" s="1"/>
  <c r="AB18"/>
  <c r="AC18" s="1"/>
  <c r="AZ18"/>
  <c r="BB18" s="1"/>
  <c r="AV18"/>
  <c r="AW18" s="1"/>
  <c r="R18"/>
  <c r="K18"/>
  <c r="AJ17"/>
  <c r="AL17" s="1"/>
  <c r="AB17"/>
  <c r="AC17" s="1"/>
  <c r="AZ17"/>
  <c r="BB17" s="1"/>
  <c r="AV17"/>
  <c r="AW17" s="1"/>
  <c r="R17"/>
  <c r="K17"/>
  <c r="BK2"/>
  <c r="BK1"/>
  <c r="AJ15"/>
  <c r="AL15" s="1"/>
  <c r="AC15"/>
  <c r="AE6"/>
  <c r="T6"/>
  <c r="R15"/>
  <c r="AZ11" i="97"/>
  <c r="BB11" s="1"/>
  <c r="AR11"/>
  <c r="AS11" s="1"/>
  <c r="AF11"/>
  <c r="AH11" s="1"/>
  <c r="AB11"/>
  <c r="AC11" s="1"/>
  <c r="R11"/>
  <c r="K11"/>
  <c r="AZ15"/>
  <c r="BB15" s="1"/>
  <c r="AR15"/>
  <c r="AS15" s="1"/>
  <c r="AF15"/>
  <c r="AH15" s="1"/>
  <c r="AB15"/>
  <c r="AC15" s="1"/>
  <c r="R15"/>
  <c r="K15"/>
  <c r="AZ13"/>
  <c r="BB13" s="1"/>
  <c r="AR13"/>
  <c r="AS13" s="1"/>
  <c r="AF13"/>
  <c r="AH13" s="1"/>
  <c r="AB13"/>
  <c r="AC13" s="1"/>
  <c r="R13"/>
  <c r="K13"/>
  <c r="AZ14"/>
  <c r="BB14" s="1"/>
  <c r="AR14"/>
  <c r="AS14" s="1"/>
  <c r="AF14"/>
  <c r="AH14" s="1"/>
  <c r="AB14"/>
  <c r="AC14" s="1"/>
  <c r="R14"/>
  <c r="K14"/>
  <c r="AZ12"/>
  <c r="BB12" s="1"/>
  <c r="AR12"/>
  <c r="AS12" s="1"/>
  <c r="AF12"/>
  <c r="AH12" s="1"/>
  <c r="AB12"/>
  <c r="AC12" s="1"/>
  <c r="R12"/>
  <c r="K12"/>
  <c r="AR10"/>
  <c r="AS10" s="1"/>
  <c r="AF10"/>
  <c r="AB10"/>
  <c r="AC10" s="1"/>
  <c r="BA13" i="84"/>
  <c r="BC13" s="1"/>
  <c r="AS13"/>
  <c r="AT13" s="1"/>
  <c r="AG13"/>
  <c r="AI13" s="1"/>
  <c r="AB13"/>
  <c r="AC13" s="1"/>
  <c r="R13"/>
  <c r="K13"/>
  <c r="BA11"/>
  <c r="BC11" s="1"/>
  <c r="AS11"/>
  <c r="AT11" s="1"/>
  <c r="AG11"/>
  <c r="AI11" s="1"/>
  <c r="AB11"/>
  <c r="AC11" s="1"/>
  <c r="R11"/>
  <c r="K11"/>
  <c r="BA10"/>
  <c r="BC10" s="1"/>
  <c r="AS10"/>
  <c r="AT10" s="1"/>
  <c r="AG10"/>
  <c r="AI10" s="1"/>
  <c r="AB10"/>
  <c r="AC10" s="1"/>
  <c r="R10"/>
  <c r="K10"/>
  <c r="BA12"/>
  <c r="BC12" s="1"/>
  <c r="AS12"/>
  <c r="AT12" s="1"/>
  <c r="AG12"/>
  <c r="AI12" s="1"/>
  <c r="AB12"/>
  <c r="AC12" s="1"/>
  <c r="R12"/>
  <c r="K12"/>
  <c r="R14"/>
  <c r="Q3" i="110"/>
  <c r="Q1"/>
  <c r="O3" i="109"/>
  <c r="O1"/>
  <c r="O3" i="108"/>
  <c r="O1"/>
  <c r="O3" i="107"/>
  <c r="O1"/>
  <c r="O3" i="106"/>
  <c r="O1"/>
  <c r="O3" i="105"/>
  <c r="O1"/>
  <c r="K15" i="88"/>
  <c r="AZ15"/>
  <c r="AW15"/>
  <c r="O3" i="104"/>
  <c r="O1"/>
  <c r="BF11" i="97" l="1"/>
  <c r="BI11" s="1"/>
  <c r="BD11"/>
  <c r="BH11" s="1"/>
  <c r="BF15"/>
  <c r="BI15" s="1"/>
  <c r="BD15"/>
  <c r="BH15" s="1"/>
  <c r="BF13"/>
  <c r="BI13" s="1"/>
  <c r="BD13"/>
  <c r="BH13" s="1"/>
  <c r="BF14"/>
  <c r="BI14" s="1"/>
  <c r="BD14"/>
  <c r="BH14" s="1"/>
  <c r="BF12"/>
  <c r="BI12" s="1"/>
  <c r="BD12"/>
  <c r="BH12" s="1"/>
  <c r="BE13" i="84"/>
  <c r="BI13" s="1"/>
  <c r="BG13"/>
  <c r="BJ13" s="1"/>
  <c r="BG11"/>
  <c r="BJ11" s="1"/>
  <c r="BE11"/>
  <c r="BI11" s="1"/>
  <c r="BG10"/>
  <c r="BJ10" s="1"/>
  <c r="BE10"/>
  <c r="BI10" s="1"/>
  <c r="BK10" s="1"/>
  <c r="BG12"/>
  <c r="BJ12" s="1"/>
  <c r="BE12"/>
  <c r="BI12" s="1"/>
  <c r="BF17" i="96"/>
  <c r="BI17" s="1"/>
  <c r="BJ17"/>
  <c r="BF13"/>
  <c r="BI13" s="1"/>
  <c r="BD13"/>
  <c r="BH13" s="1"/>
  <c r="BF16"/>
  <c r="BI16" s="1"/>
  <c r="BD16"/>
  <c r="BH16" s="1"/>
  <c r="BJ16" s="1"/>
  <c r="BF30" i="102"/>
  <c r="AG30"/>
  <c r="AH30" s="1"/>
  <c r="V30"/>
  <c r="W30" s="1"/>
  <c r="AG16"/>
  <c r="AH16" s="1"/>
  <c r="V16"/>
  <c r="W16" s="1"/>
  <c r="N15" i="109"/>
  <c r="N13" i="108"/>
  <c r="N11"/>
  <c r="BW10" i="83"/>
  <c r="CB10" s="1"/>
  <c r="BC27" i="112"/>
  <c r="BC13"/>
  <c r="BC15"/>
  <c r="BC24"/>
  <c r="BC16"/>
  <c r="BC10"/>
  <c r="BC20"/>
  <c r="BC26"/>
  <c r="BC12"/>
  <c r="BC14"/>
  <c r="BC21"/>
  <c r="BC11"/>
  <c r="BC25"/>
  <c r="BC22"/>
  <c r="BF16" i="88"/>
  <c r="BI16" s="1"/>
  <c r="BF11"/>
  <c r="BI11" s="1"/>
  <c r="BD11"/>
  <c r="BH11" s="1"/>
  <c r="BF14"/>
  <c r="BI14" s="1"/>
  <c r="BD18"/>
  <c r="BH18" s="1"/>
  <c r="BF18"/>
  <c r="BI18" s="1"/>
  <c r="BD21"/>
  <c r="BH21" s="1"/>
  <c r="BJ21" s="1"/>
  <c r="BD16"/>
  <c r="BH16" s="1"/>
  <c r="BJ16" s="1"/>
  <c r="BF21"/>
  <c r="BI21" s="1"/>
  <c r="BD15"/>
  <c r="BH15" s="1"/>
  <c r="BY10" i="83"/>
  <c r="O11" i="108"/>
  <c r="AB13" i="99"/>
  <c r="AB11" i="86"/>
  <c r="AB15"/>
  <c r="AB11" i="98"/>
  <c r="AB17"/>
  <c r="AB15"/>
  <c r="AB19"/>
  <c r="BF12" i="96"/>
  <c r="BI12" s="1"/>
  <c r="BF15"/>
  <c r="BI15" s="1"/>
  <c r="BF14"/>
  <c r="BI14" s="1"/>
  <c r="BF10"/>
  <c r="BI10" s="1"/>
  <c r="BD12"/>
  <c r="BH12" s="1"/>
  <c r="BD15"/>
  <c r="BH15" s="1"/>
  <c r="BJ15" s="1"/>
  <c r="BD14"/>
  <c r="BH14" s="1"/>
  <c r="BJ14" s="1"/>
  <c r="BD10"/>
  <c r="BH10" s="1"/>
  <c r="BJ10" s="1"/>
  <c r="BF17" i="88"/>
  <c r="BI17" s="1"/>
  <c r="BF20"/>
  <c r="BI20" s="1"/>
  <c r="BF13"/>
  <c r="BI13" s="1"/>
  <c r="BF12"/>
  <c r="BI12" s="1"/>
  <c r="BF19"/>
  <c r="BI19" s="1"/>
  <c r="BF10"/>
  <c r="BI10" s="1"/>
  <c r="BD17"/>
  <c r="BH17" s="1"/>
  <c r="BD20"/>
  <c r="BH20" s="1"/>
  <c r="BD13"/>
  <c r="BH13" s="1"/>
  <c r="BD12"/>
  <c r="BH12" s="1"/>
  <c r="BD19"/>
  <c r="BH19" s="1"/>
  <c r="BD10"/>
  <c r="BH10" s="1"/>
  <c r="BD14"/>
  <c r="BH14" s="1"/>
  <c r="BJ14" s="1"/>
  <c r="N11" i="104"/>
  <c r="BB15" i="88"/>
  <c r="BF15" s="1"/>
  <c r="BI15" s="1"/>
  <c r="BC16" i="103"/>
  <c r="AV16"/>
  <c r="AQ16"/>
  <c r="L16"/>
  <c r="AG15"/>
  <c r="V15"/>
  <c r="AG14"/>
  <c r="V14"/>
  <c r="AG13"/>
  <c r="V13"/>
  <c r="AG12"/>
  <c r="V12"/>
  <c r="AG11"/>
  <c r="V11"/>
  <c r="AG10"/>
  <c r="AG16" s="1"/>
  <c r="AH16" s="1"/>
  <c r="V10"/>
  <c r="V16" s="1"/>
  <c r="W16" s="1"/>
  <c r="BD23" i="102"/>
  <c r="AW23"/>
  <c r="AR23"/>
  <c r="BF23" s="1"/>
  <c r="L23"/>
  <c r="AG22"/>
  <c r="V22"/>
  <c r="AG21"/>
  <c r="V21"/>
  <c r="AG20"/>
  <c r="V20"/>
  <c r="AG19"/>
  <c r="V19"/>
  <c r="AG18"/>
  <c r="V18"/>
  <c r="AG17"/>
  <c r="V17"/>
  <c r="BC16" i="101"/>
  <c r="AV16"/>
  <c r="AQ16"/>
  <c r="AG15"/>
  <c r="V15"/>
  <c r="AG14"/>
  <c r="V14"/>
  <c r="AG13"/>
  <c r="V13"/>
  <c r="AG12"/>
  <c r="V12"/>
  <c r="AG11"/>
  <c r="V11"/>
  <c r="AG10"/>
  <c r="V10"/>
  <c r="Y11" i="100"/>
  <c r="Q11"/>
  <c r="L11"/>
  <c r="S6"/>
  <c r="N6"/>
  <c r="G6"/>
  <c r="AB2"/>
  <c r="AB1"/>
  <c r="X17" i="99"/>
  <c r="Z17" s="1"/>
  <c r="Q17"/>
  <c r="X15"/>
  <c r="Z15" s="1"/>
  <c r="Q15"/>
  <c r="X11"/>
  <c r="Z11" s="1"/>
  <c r="Q11"/>
  <c r="S6"/>
  <c r="N6"/>
  <c r="G6"/>
  <c r="AC2"/>
  <c r="AC1"/>
  <c r="S6" i="98"/>
  <c r="N6"/>
  <c r="G6"/>
  <c r="AC2"/>
  <c r="AC1"/>
  <c r="AZ10" i="97"/>
  <c r="BB10" s="1"/>
  <c r="AH10"/>
  <c r="R10"/>
  <c r="K10"/>
  <c r="AU6"/>
  <c r="AJ6"/>
  <c r="AE6"/>
  <c r="T6"/>
  <c r="M6"/>
  <c r="F6"/>
  <c r="BK2"/>
  <c r="BK1"/>
  <c r="AZ11" i="96"/>
  <c r="BB11" s="1"/>
  <c r="AR11"/>
  <c r="AS11" s="1"/>
  <c r="AH11"/>
  <c r="AB11"/>
  <c r="AC11" s="1"/>
  <c r="R11"/>
  <c r="K11"/>
  <c r="AU6"/>
  <c r="AJ6"/>
  <c r="AE6"/>
  <c r="T6"/>
  <c r="M6"/>
  <c r="F6"/>
  <c r="BK2"/>
  <c r="BK1"/>
  <c r="BC29" i="95"/>
  <c r="AV29"/>
  <c r="AQ29"/>
  <c r="L29"/>
  <c r="AG28"/>
  <c r="V28"/>
  <c r="AG27"/>
  <c r="V27"/>
  <c r="AG26"/>
  <c r="V26"/>
  <c r="AG25"/>
  <c r="V25"/>
  <c r="AG24"/>
  <c r="V24"/>
  <c r="AG23"/>
  <c r="V23"/>
  <c r="V29" l="1"/>
  <c r="W29" s="1"/>
  <c r="AG29"/>
  <c r="AH29" s="1"/>
  <c r="AJ29" s="1"/>
  <c r="BE29"/>
  <c r="BE16" i="103"/>
  <c r="BJ11" i="97"/>
  <c r="BJ15"/>
  <c r="BJ13"/>
  <c r="BJ14"/>
  <c r="BJ12"/>
  <c r="BF10"/>
  <c r="BI10" s="1"/>
  <c r="BK13" i="84"/>
  <c r="BK11"/>
  <c r="BK12"/>
  <c r="BJ13" i="96"/>
  <c r="BJ12"/>
  <c r="BD11"/>
  <c r="BH11" s="1"/>
  <c r="BF11"/>
  <c r="BI11" s="1"/>
  <c r="AG16" i="101"/>
  <c r="V16"/>
  <c r="AJ30" i="102"/>
  <c r="AJ16"/>
  <c r="AG23"/>
  <c r="AH23" s="1"/>
  <c r="V23"/>
  <c r="W23" s="1"/>
  <c r="BJ10" i="88"/>
  <c r="BJ19"/>
  <c r="BJ11"/>
  <c r="BJ20"/>
  <c r="BJ18"/>
  <c r="BJ17"/>
  <c r="BJ15"/>
  <c r="AB15" i="99"/>
  <c r="AB17"/>
  <c r="BJ13" i="88"/>
  <c r="BJ12"/>
  <c r="BD10" i="97"/>
  <c r="BH10" s="1"/>
  <c r="AJ16" i="103"/>
  <c r="AA11" i="100"/>
  <c r="AB11" i="99"/>
  <c r="AY6" i="88"/>
  <c r="AN6"/>
  <c r="M6"/>
  <c r="F6"/>
  <c r="BJ10" i="97" l="1"/>
  <c r="BJ11" i="96"/>
  <c r="BK17" s="1"/>
  <c r="AJ16" i="101"/>
  <c r="AJ23" i="102"/>
  <c r="BK13" i="88"/>
  <c r="BK14"/>
  <c r="BK16"/>
  <c r="BK15"/>
  <c r="BK17"/>
  <c r="BK10"/>
  <c r="BK12"/>
  <c r="BK11"/>
  <c r="BK18"/>
  <c r="BK21"/>
  <c r="BK20"/>
  <c r="BK19"/>
  <c r="X17" i="86"/>
  <c r="X13"/>
  <c r="BK10" i="97" l="1"/>
  <c r="BK11" i="96"/>
  <c r="BK14"/>
  <c r="BK13"/>
  <c r="BK10"/>
  <c r="BK12"/>
  <c r="BK15"/>
  <c r="BK16"/>
  <c r="K10" i="47"/>
  <c r="AA10"/>
  <c r="AB10" s="1"/>
  <c r="AP10"/>
  <c r="AQ10" s="1"/>
  <c r="AX10"/>
  <c r="AZ10" s="1"/>
  <c r="BD10" s="1"/>
  <c r="BG10" s="1"/>
  <c r="K14"/>
  <c r="AA14"/>
  <c r="AB14" s="1"/>
  <c r="AP14"/>
  <c r="AQ14" s="1"/>
  <c r="AX14"/>
  <c r="AZ14" s="1"/>
  <c r="K12"/>
  <c r="AA12"/>
  <c r="AB12" s="1"/>
  <c r="AP12"/>
  <c r="AQ12" s="1"/>
  <c r="AX12"/>
  <c r="AZ12" s="1"/>
  <c r="BD12" s="1"/>
  <c r="BG12" s="1"/>
  <c r="AS6"/>
  <c r="AD6"/>
  <c r="M6"/>
  <c r="AI6"/>
  <c r="T6"/>
  <c r="F6"/>
  <c r="AX11"/>
  <c r="AZ11" s="1"/>
  <c r="BD11" s="1"/>
  <c r="BG11" s="1"/>
  <c r="AP11"/>
  <c r="AQ11" s="1"/>
  <c r="AA11"/>
  <c r="AB11" s="1"/>
  <c r="K11"/>
  <c r="AX13"/>
  <c r="AZ13" s="1"/>
  <c r="BD13" s="1"/>
  <c r="BG13" s="1"/>
  <c r="AP13"/>
  <c r="AQ13" s="1"/>
  <c r="AA13"/>
  <c r="AB13" s="1"/>
  <c r="K13"/>
  <c r="BI2"/>
  <c r="BI1"/>
  <c r="AG14" i="84"/>
  <c r="AI14" s="1"/>
  <c r="AB14"/>
  <c r="AC14" s="1"/>
  <c r="AS14"/>
  <c r="AT14" s="1"/>
  <c r="K14"/>
  <c r="BA14"/>
  <c r="BC14" s="1"/>
  <c r="AV6"/>
  <c r="AK6"/>
  <c r="AE6"/>
  <c r="T6"/>
  <c r="M6"/>
  <c r="F6"/>
  <c r="BL2"/>
  <c r="BL1"/>
  <c r="L17" i="86"/>
  <c r="Q17"/>
  <c r="Z17"/>
  <c r="Q13"/>
  <c r="L13"/>
  <c r="Z13"/>
  <c r="S6"/>
  <c r="N6"/>
  <c r="G6"/>
  <c r="AC2"/>
  <c r="AC1"/>
  <c r="BA10" i="83"/>
  <c r="BB10" s="1"/>
  <c r="AS6"/>
  <c r="F6"/>
  <c r="CE2"/>
  <c r="CE1"/>
  <c r="BD14" i="47" l="1"/>
  <c r="BG14" s="1"/>
  <c r="BB14"/>
  <c r="BF14" s="1"/>
  <c r="BB13"/>
  <c r="BF13" s="1"/>
  <c r="BH13" s="1"/>
  <c r="AB17" i="86"/>
  <c r="AB13"/>
  <c r="BB10" i="47"/>
  <c r="BF10" s="1"/>
  <c r="BH10" s="1"/>
  <c r="BB12"/>
  <c r="BF12" s="1"/>
  <c r="BH12" s="1"/>
  <c r="CA10" i="83"/>
  <c r="CC10"/>
  <c r="BG14" i="84"/>
  <c r="BJ14" s="1"/>
  <c r="BE14"/>
  <c r="BI14" s="1"/>
  <c r="BB11" i="47"/>
  <c r="BF11" s="1"/>
  <c r="BH11" s="1"/>
  <c r="BH14" l="1"/>
  <c r="BK14" i="84"/>
  <c r="CD10" i="83"/>
</calcChain>
</file>

<file path=xl/sharedStrings.xml><?xml version="1.0" encoding="utf-8"?>
<sst xmlns="http://schemas.openxmlformats.org/spreadsheetml/2006/main" count="1677" uniqueCount="276">
  <si>
    <t>Judges</t>
    <phoneticPr fontId="10" type="noConversion"/>
  </si>
  <si>
    <t xml:space="preserve">a </t>
    <phoneticPr fontId="10" type="noConversion"/>
  </si>
  <si>
    <t>b</t>
    <phoneticPr fontId="10" type="noConversion"/>
  </si>
  <si>
    <t>c</t>
    <phoneticPr fontId="10" type="noConversion"/>
  </si>
  <si>
    <r>
      <t>Open</t>
    </r>
    <r>
      <rPr>
        <b/>
        <sz val="12"/>
        <rFont val="Calibri"/>
        <family val="2"/>
        <scheme val="minor"/>
      </rPr>
      <t xml:space="preserve"> Individual</t>
    </r>
    <phoneticPr fontId="10" type="noConversion"/>
  </si>
  <si>
    <t>Mill</t>
    <phoneticPr fontId="10" type="noConversion"/>
  </si>
  <si>
    <t>Stand</t>
    <phoneticPr fontId="10" type="noConversion"/>
  </si>
  <si>
    <t>Flank1</t>
    <phoneticPr fontId="10" type="noConversion"/>
  </si>
  <si>
    <t>Flank2</t>
    <phoneticPr fontId="10" type="noConversion"/>
  </si>
  <si>
    <t>Flank</t>
    <phoneticPr fontId="10" type="noConversion"/>
  </si>
  <si>
    <t>DoD</t>
  </si>
  <si>
    <t>Advanced Individual</t>
    <phoneticPr fontId="10" type="noConversion"/>
  </si>
  <si>
    <r>
      <t>Intermediate</t>
    </r>
    <r>
      <rPr>
        <b/>
        <sz val="12"/>
        <rFont val="Calibri"/>
        <family val="2"/>
        <scheme val="minor"/>
      </rPr>
      <t xml:space="preserve"> Individual</t>
    </r>
    <phoneticPr fontId="10" type="noConversion"/>
  </si>
  <si>
    <t>A</t>
  </si>
  <si>
    <t>B</t>
  </si>
  <si>
    <t>C</t>
  </si>
  <si>
    <t>Sarah Grayson</t>
  </si>
  <si>
    <t>Eloise Tate</t>
  </si>
  <si>
    <t>Sharna Kirkham</t>
  </si>
  <si>
    <t>Bronte Fletcher</t>
  </si>
  <si>
    <t>Lydia George</t>
  </si>
  <si>
    <t>Poppy Loveland</t>
  </si>
  <si>
    <t>A1</t>
  </si>
  <si>
    <t>A2</t>
  </si>
  <si>
    <t>A3</t>
  </si>
  <si>
    <t>A4</t>
  </si>
  <si>
    <t>A5</t>
  </si>
  <si>
    <t>C1</t>
  </si>
  <si>
    <t>C2</t>
  </si>
  <si>
    <t>C3</t>
  </si>
  <si>
    <t>C4</t>
  </si>
  <si>
    <t>C5</t>
  </si>
  <si>
    <t>Comp</t>
  </si>
  <si>
    <t>Free</t>
  </si>
  <si>
    <t>falls</t>
  </si>
  <si>
    <t>Deduct</t>
  </si>
  <si>
    <t>Jamie Haste</t>
  </si>
  <si>
    <t>FREESTYLE</t>
  </si>
  <si>
    <t>Final Scores</t>
  </si>
  <si>
    <t>Veritas</t>
  </si>
  <si>
    <t>Trista Mitchell</t>
  </si>
  <si>
    <t>Technique</t>
  </si>
  <si>
    <t>Artistic</t>
  </si>
  <si>
    <t>Final</t>
  </si>
  <si>
    <t>Div. by</t>
  </si>
  <si>
    <t>1/2 Fl</t>
  </si>
  <si>
    <t>Pl'k</t>
  </si>
  <si>
    <t>I/s S't</t>
  </si>
  <si>
    <t>O/s S't</t>
  </si>
  <si>
    <t>V'lt Off</t>
  </si>
  <si>
    <t>No&amp;Ex</t>
  </si>
  <si>
    <t>Sub-total</t>
  </si>
  <si>
    <t>Judge at A</t>
  </si>
  <si>
    <t>Judge at B</t>
  </si>
  <si>
    <t>Deductions</t>
  </si>
  <si>
    <t>Suppleness</t>
  </si>
  <si>
    <t>Judge at B:</t>
  </si>
  <si>
    <t>Judge at C:</t>
  </si>
  <si>
    <t>COMPULSORIES</t>
  </si>
  <si>
    <t>FINAL</t>
  </si>
  <si>
    <t>No.</t>
  </si>
  <si>
    <t>Vaulter</t>
  </si>
  <si>
    <t>Horse</t>
  </si>
  <si>
    <t>Lunger</t>
  </si>
  <si>
    <t>Club</t>
  </si>
  <si>
    <t>V'ltOn</t>
  </si>
  <si>
    <t>Bas S</t>
  </si>
  <si>
    <t>Kneel</t>
  </si>
  <si>
    <t>Score</t>
  </si>
  <si>
    <t>Art.</t>
  </si>
  <si>
    <t>SCORE</t>
  </si>
  <si>
    <t>Place</t>
  </si>
  <si>
    <t>Perf</t>
  </si>
  <si>
    <t>Ex Sc</t>
  </si>
  <si>
    <t>Sub</t>
  </si>
  <si>
    <t>Stand</t>
  </si>
  <si>
    <t>S Bwd</t>
  </si>
  <si>
    <t>S Fwd</t>
  </si>
  <si>
    <t>Flag</t>
  </si>
  <si>
    <t>Sw fw</t>
  </si>
  <si>
    <t>1/2 Mill</t>
  </si>
  <si>
    <t>Sw bw</t>
  </si>
  <si>
    <t>Novice Individual</t>
  </si>
  <si>
    <t>Art</t>
  </si>
  <si>
    <t>Judge B</t>
  </si>
  <si>
    <t>Judge A</t>
  </si>
  <si>
    <t>Judge C</t>
  </si>
  <si>
    <t>Total</t>
  </si>
  <si>
    <t>Compulsory</t>
  </si>
  <si>
    <t>Freestyle</t>
  </si>
  <si>
    <t>Overall</t>
  </si>
  <si>
    <t>Class</t>
  </si>
  <si>
    <t>SVG</t>
  </si>
  <si>
    <t>Emily Jones</t>
  </si>
  <si>
    <t>Nicole Collett</t>
  </si>
  <si>
    <t>HVVT</t>
  </si>
  <si>
    <t>SEVT</t>
  </si>
  <si>
    <t>Hunterview Sinatra</t>
  </si>
  <si>
    <t>Robyn Boyle</t>
  </si>
  <si>
    <t>Breanna Trappel</t>
  </si>
  <si>
    <t>Independent</t>
  </si>
  <si>
    <t>Baiberraley Rules</t>
  </si>
  <si>
    <t>Karen Mitchell</t>
  </si>
  <si>
    <t>Melinda Halloran</t>
  </si>
  <si>
    <t>Byron Bay</t>
  </si>
  <si>
    <t>Crème Brulee</t>
  </si>
  <si>
    <t>Georgina Heard</t>
  </si>
  <si>
    <t>Erin Ryan</t>
  </si>
  <si>
    <t>Zoe Caddis</t>
  </si>
  <si>
    <t>Grace Pratley</t>
  </si>
  <si>
    <t>Charlotte Clark</t>
  </si>
  <si>
    <t>Hannah Gatwood</t>
  </si>
  <si>
    <t>Justin Boyle</t>
  </si>
  <si>
    <t>Daytona Halloran</t>
  </si>
  <si>
    <t>Sarah Clark</t>
  </si>
  <si>
    <t>Peyton Halloran</t>
  </si>
  <si>
    <t>Scone Horse Festival</t>
  </si>
  <si>
    <t>6 and 7 May 2017</t>
  </si>
  <si>
    <t>Equiste</t>
  </si>
  <si>
    <t>EDELWEISS PIERRE</t>
  </si>
  <si>
    <t>Darryn Fedrick</t>
  </si>
  <si>
    <t>One round only</t>
  </si>
  <si>
    <t>Anna Betts</t>
  </si>
  <si>
    <t>Lucy Betts</t>
  </si>
  <si>
    <t>Jean Betts</t>
  </si>
  <si>
    <t>Isabella Napthali</t>
  </si>
  <si>
    <t>Fassifern</t>
  </si>
  <si>
    <t>SHVT</t>
  </si>
  <si>
    <t>Elyssa O'hanlon</t>
  </si>
  <si>
    <t>Fleur Sykes</t>
  </si>
  <si>
    <t>Jazz Heckeroth</t>
  </si>
  <si>
    <t>Melissa Stone</t>
  </si>
  <si>
    <t>Eila Badger</t>
  </si>
  <si>
    <t>Martine Fogg</t>
  </si>
  <si>
    <t>Jasmine Allday</t>
  </si>
  <si>
    <t>Maleka Mitchell</t>
  </si>
  <si>
    <t>Madison Foster</t>
  </si>
  <si>
    <t>Rachael Barlow</t>
  </si>
  <si>
    <t>Philip Ritter</t>
  </si>
  <si>
    <t>Orlagh Fitzgerald</t>
  </si>
  <si>
    <t>Charlotte Lee</t>
  </si>
  <si>
    <t>Claire Stevens</t>
  </si>
  <si>
    <t>Rachael Mackey</t>
  </si>
  <si>
    <t>BAD</t>
  </si>
  <si>
    <t>DEFAULT HORSE</t>
  </si>
  <si>
    <t>Default lunger</t>
  </si>
  <si>
    <t>Melanie Fedrick</t>
  </si>
  <si>
    <t>Riverina Equiste</t>
  </si>
  <si>
    <t>Amanda Lee</t>
  </si>
  <si>
    <t>Tegan Davis</t>
  </si>
  <si>
    <t>Jenny Scott</t>
  </si>
  <si>
    <t>Dodi Rogan</t>
  </si>
  <si>
    <t>Jerri Dixon</t>
  </si>
  <si>
    <t>Sally Paragalli</t>
  </si>
  <si>
    <t>Lucia Rogan</t>
  </si>
  <si>
    <t>Charlotte Foster</t>
  </si>
  <si>
    <t>Preliminary</t>
  </si>
  <si>
    <t>Relish</t>
  </si>
  <si>
    <t>Molly Duffy</t>
  </si>
  <si>
    <t>Isabelle Brandy</t>
  </si>
  <si>
    <t>EP Morgan</t>
  </si>
  <si>
    <t>Erin Mullen</t>
  </si>
  <si>
    <t>Violet Levett</t>
  </si>
  <si>
    <t>Ind.</t>
  </si>
  <si>
    <t>Christine Lawrence</t>
  </si>
  <si>
    <t>Kamilaroi Yorkshire</t>
  </si>
  <si>
    <t>Riverina Eq.</t>
  </si>
  <si>
    <t>Madelaine O'hare</t>
  </si>
  <si>
    <t>Edelweiss Pierre</t>
  </si>
  <si>
    <t>Serendipity Scarlet</t>
  </si>
  <si>
    <t>NEQC</t>
  </si>
  <si>
    <t>Any combination</t>
  </si>
  <si>
    <t>Barrel</t>
  </si>
  <si>
    <t>Intro/Prel/PreN</t>
  </si>
  <si>
    <t>Ivy Sykes</t>
  </si>
  <si>
    <t>Bathurst</t>
  </si>
  <si>
    <t>Madelaine Ohare</t>
  </si>
  <si>
    <t>Elyssa O'Hanlon</t>
  </si>
  <si>
    <t>Fassifern/SVG</t>
  </si>
  <si>
    <t>Rachel Mackey</t>
  </si>
  <si>
    <t>Official grades</t>
  </si>
  <si>
    <t>PDD  Barrell</t>
  </si>
  <si>
    <t>PDD</t>
  </si>
  <si>
    <t>Barrell</t>
  </si>
  <si>
    <t>SQ</t>
  </si>
  <si>
    <t>Sabine Osmotherly</t>
  </si>
  <si>
    <t>Gracie Bates</t>
  </si>
  <si>
    <t>Paige Baxter</t>
  </si>
  <si>
    <t>Charlie Jansen</t>
  </si>
  <si>
    <t>Lily Jansen</t>
  </si>
  <si>
    <t>Helen Reidelbauch</t>
  </si>
  <si>
    <t>Ella Bennett</t>
  </si>
  <si>
    <t>Scone Brumbies</t>
  </si>
  <si>
    <t>Hunter Ben</t>
  </si>
  <si>
    <t>Benbaloo</t>
  </si>
  <si>
    <t>Scone Shetlands</t>
  </si>
  <si>
    <t>Club/Team</t>
  </si>
  <si>
    <t>SHVT Gold</t>
  </si>
  <si>
    <t>Macquarie View Jamal</t>
  </si>
  <si>
    <t>Kerry Wilson</t>
  </si>
  <si>
    <t>PreNovice</t>
  </si>
  <si>
    <t>Tiannah Witney</t>
  </si>
  <si>
    <t>Caitlin Fraser</t>
  </si>
  <si>
    <t>Hope Beetson</t>
  </si>
  <si>
    <t>Lochie</t>
  </si>
  <si>
    <t>Introductory</t>
  </si>
  <si>
    <t>Helen Riedelbauch</t>
  </si>
  <si>
    <t>PDD Intermediate</t>
  </si>
  <si>
    <t>Rachel Barlow</t>
  </si>
  <si>
    <t>Kamilaroi Cavalier</t>
  </si>
  <si>
    <t>Kerrie Wilson</t>
  </si>
  <si>
    <t>NB  Class 8 - Green Horse class</t>
  </si>
  <si>
    <t>Official</t>
  </si>
  <si>
    <t>BAD/SHVT</t>
  </si>
  <si>
    <t>Participant (Int, Prel, Pre-N)</t>
  </si>
  <si>
    <t>SQ - NOV/INTER</t>
  </si>
  <si>
    <t>SQ Preliminary</t>
  </si>
  <si>
    <t>SQ - Canter/F'style</t>
  </si>
  <si>
    <t>Melanie Federick</t>
  </si>
  <si>
    <t>SQ Walk</t>
  </si>
  <si>
    <t>Hunter Cruise</t>
  </si>
  <si>
    <t xml:space="preserve">Kerri Wilson </t>
  </si>
  <si>
    <t>Judge at A:</t>
  </si>
  <si>
    <t>Judges' Scores</t>
  </si>
  <si>
    <t>Actual</t>
  </si>
  <si>
    <t>Tech</t>
  </si>
  <si>
    <t>Barrell IND - Int/Adv/Open</t>
  </si>
  <si>
    <t xml:space="preserve">New Club </t>
  </si>
  <si>
    <t>Barrell IND - Nov/Pre-N</t>
  </si>
  <si>
    <t>Barrell IND - Intro/Prelim</t>
  </si>
  <si>
    <t>Plank</t>
  </si>
  <si>
    <t>Ins S</t>
  </si>
  <si>
    <t>O's Seat</t>
  </si>
  <si>
    <t>Dism't</t>
  </si>
  <si>
    <t>Horse(walk)</t>
  </si>
  <si>
    <t>Baibarrelly Rules</t>
  </si>
  <si>
    <t>O's S't</t>
  </si>
  <si>
    <t>I's S't</t>
  </si>
  <si>
    <t>D'm't</t>
  </si>
  <si>
    <t>Flank</t>
  </si>
  <si>
    <t>I's S</t>
  </si>
  <si>
    <t>O's S</t>
  </si>
  <si>
    <t>G Imp</t>
  </si>
  <si>
    <t>TECH TEST</t>
  </si>
  <si>
    <t>Ded</t>
  </si>
  <si>
    <t>Jump F</t>
  </si>
  <si>
    <t>Timing/Coord</t>
  </si>
  <si>
    <t>Balance</t>
  </si>
  <si>
    <t>Strength</t>
  </si>
  <si>
    <t>Tech Test</t>
  </si>
  <si>
    <t>Tect Test</t>
  </si>
  <si>
    <t>Jamal</t>
  </si>
  <si>
    <t>Cavalier</t>
  </si>
  <si>
    <t>Noah</t>
  </si>
  <si>
    <t>Gina Sykes</t>
  </si>
  <si>
    <t>Horse (canter)</t>
  </si>
  <si>
    <t>F/Sw</t>
  </si>
  <si>
    <t>1/2 mill</t>
  </si>
  <si>
    <t>Fassifern Won!!</t>
  </si>
  <si>
    <t>Judge st A -</t>
  </si>
  <si>
    <t xml:space="preserve">  Art</t>
  </si>
  <si>
    <t xml:space="preserve">  General Imp..</t>
  </si>
  <si>
    <t xml:space="preserve">  Technique</t>
  </si>
  <si>
    <t>Placing</t>
  </si>
  <si>
    <t>HC</t>
  </si>
  <si>
    <t>These notes are to assist in your "navigation" of the spreadsheets!</t>
  </si>
  <si>
    <t>I am aware of mistakes in presentation, headings, etc. but not in the various calculations used to create the overall scores (if you find one, please email - dougdenby@hotmail.com - and let me know!!)</t>
  </si>
  <si>
    <t>So, very definitely, E&amp;OE</t>
  </si>
  <si>
    <t>Enjoy .. !</t>
  </si>
  <si>
    <t>And a big thank you to, especially the Boyle's and all the many sponsors, volunteers, who helped in putting on a great weekend!  And to you, our vaulters, for attending and ensuring the success of the weekend!</t>
  </si>
  <si>
    <t>Doug Denby</t>
  </si>
  <si>
    <t>Comp ONLY</t>
  </si>
  <si>
    <t>COMP only</t>
  </si>
  <si>
    <t>F/Style</t>
  </si>
  <si>
    <t>F'style</t>
  </si>
  <si>
    <t>There are spreadsheets for all events held and by using Print Preview on a sheet, the results of that class become visible</t>
  </si>
</sst>
</file>

<file path=xl/styles.xml><?xml version="1.0" encoding="utf-8"?>
<styleSheet xmlns="http://schemas.openxmlformats.org/spreadsheetml/2006/main">
  <numFmts count="4">
    <numFmt numFmtId="165" formatCode="[$-C09]dd\-mmm\-yy;@"/>
    <numFmt numFmtId="166" formatCode="[$-409]h:mm:ss\ AM/PM;@"/>
    <numFmt numFmtId="167" formatCode="0.0"/>
    <numFmt numFmtId="168" formatCode="0.000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Verdana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trike/>
      <sz val="10"/>
      <name val="Arial"/>
      <family val="2"/>
    </font>
    <font>
      <strike/>
      <sz val="11"/>
      <color indexed="8"/>
      <name val="Calibri"/>
      <family val="2"/>
    </font>
    <font>
      <strike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b/>
      <strike/>
      <sz val="10"/>
      <name val="Arial"/>
      <family val="2"/>
    </font>
    <font>
      <sz val="11"/>
      <color rgb="FFFFFFFF"/>
      <name val="Calibri"/>
      <family val="2"/>
    </font>
    <font>
      <strike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4" fillId="0" borderId="0"/>
    <xf numFmtId="0" fontId="4" fillId="0" borderId="0"/>
    <xf numFmtId="0" fontId="2" fillId="0" borderId="0"/>
    <xf numFmtId="0" fontId="14" fillId="0" borderId="0"/>
    <xf numFmtId="0" fontId="1" fillId="0" borderId="0"/>
    <xf numFmtId="0" fontId="18" fillId="0" borderId="0"/>
  </cellStyleXfs>
  <cellXfs count="228">
    <xf numFmtId="0" fontId="0" fillId="0" borderId="0" xfId="0"/>
    <xf numFmtId="0" fontId="0" fillId="0" borderId="0" xfId="0" applyFill="1"/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0" fontId="6" fillId="2" borderId="0" xfId="0" applyFont="1" applyFill="1"/>
    <xf numFmtId="165" fontId="6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/>
    <xf numFmtId="166" fontId="6" fillId="0" borderId="0" xfId="0" applyNumberFormat="1" applyFont="1" applyAlignment="1">
      <alignment horizontal="right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7" fontId="6" fillId="4" borderId="0" xfId="0" applyNumberFormat="1" applyFont="1" applyFill="1"/>
    <xf numFmtId="167" fontId="6" fillId="0" borderId="0" xfId="0" applyNumberFormat="1" applyFont="1"/>
    <xf numFmtId="168" fontId="6" fillId="0" borderId="0" xfId="0" applyNumberFormat="1" applyFont="1" applyFill="1"/>
    <xf numFmtId="168" fontId="6" fillId="0" borderId="0" xfId="0" applyNumberFormat="1" applyFont="1"/>
    <xf numFmtId="0" fontId="6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7" fontId="6" fillId="5" borderId="0" xfId="0" applyNumberFormat="1" applyFont="1" applyFill="1"/>
    <xf numFmtId="168" fontId="6" fillId="5" borderId="0" xfId="0" applyNumberFormat="1" applyFont="1" applyFill="1"/>
    <xf numFmtId="0" fontId="6" fillId="5" borderId="0" xfId="0" applyFont="1" applyFill="1"/>
    <xf numFmtId="167" fontId="6" fillId="0" borderId="0" xfId="0" applyNumberFormat="1" applyFont="1" applyFill="1"/>
    <xf numFmtId="0" fontId="5" fillId="6" borderId="0" xfId="0" applyFont="1" applyFill="1"/>
    <xf numFmtId="167" fontId="6" fillId="6" borderId="0" xfId="0" applyNumberFormat="1" applyFont="1" applyFill="1"/>
    <xf numFmtId="0" fontId="6" fillId="5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168" fontId="8" fillId="0" borderId="0" xfId="0" applyNumberFormat="1" applyFont="1"/>
    <xf numFmtId="0" fontId="3" fillId="0" borderId="0" xfId="3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0" xfId="4"/>
    <xf numFmtId="0" fontId="11" fillId="0" borderId="0" xfId="4" applyFont="1"/>
    <xf numFmtId="0" fontId="12" fillId="0" borderId="0" xfId="4" applyFont="1"/>
    <xf numFmtId="0" fontId="12" fillId="0" borderId="0" xfId="4" applyFont="1" applyFill="1"/>
    <xf numFmtId="2" fontId="12" fillId="0" borderId="0" xfId="4" applyNumberFormat="1" applyFont="1" applyAlignment="1">
      <alignment horizontal="left"/>
    </xf>
    <xf numFmtId="0" fontId="12" fillId="0" borderId="0" xfId="4" applyFont="1" applyBorder="1"/>
    <xf numFmtId="0" fontId="12" fillId="0" borderId="0" xfId="4" applyFont="1" applyFill="1" applyBorder="1"/>
    <xf numFmtId="0" fontId="11" fillId="0" borderId="0" xfId="4" applyFont="1" applyFill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67" fontId="13" fillId="6" borderId="0" xfId="0" applyNumberFormat="1" applyFont="1" applyFill="1" applyBorder="1" applyAlignment="1"/>
    <xf numFmtId="168" fontId="6" fillId="4" borderId="0" xfId="0" applyNumberFormat="1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8" borderId="0" xfId="0" applyFont="1" applyFill="1"/>
    <xf numFmtId="168" fontId="6" fillId="0" borderId="0" xfId="0" applyNumberFormat="1" applyFont="1" applyFill="1" applyBorder="1"/>
    <xf numFmtId="167" fontId="6" fillId="9" borderId="0" xfId="0" applyNumberFormat="1" applyFont="1" applyFill="1"/>
    <xf numFmtId="0" fontId="6" fillId="9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168" fontId="0" fillId="0" borderId="0" xfId="0" applyNumberFormat="1" applyBorder="1"/>
    <xf numFmtId="0" fontId="16" fillId="0" borderId="1" xfId="0" applyFont="1" applyBorder="1" applyAlignment="1">
      <alignment horizontal="center"/>
    </xf>
    <xf numFmtId="0" fontId="17" fillId="0" borderId="0" xfId="0" applyFont="1"/>
    <xf numFmtId="0" fontId="16" fillId="2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10" borderId="0" xfId="0" applyFont="1" applyFill="1" applyAlignment="1">
      <alignment horizont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10" borderId="0" xfId="0" applyFont="1" applyFill="1"/>
    <xf numFmtId="0" fontId="16" fillId="0" borderId="1" xfId="0" applyFont="1" applyBorder="1" applyAlignment="1">
      <alignment horizontal="center" vertical="center"/>
    </xf>
    <xf numFmtId="0" fontId="16" fillId="2" borderId="0" xfId="0" applyFont="1" applyFill="1"/>
    <xf numFmtId="0" fontId="1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3" fillId="0" borderId="0" xfId="0" applyFont="1"/>
    <xf numFmtId="0" fontId="13" fillId="10" borderId="0" xfId="0" applyFont="1" applyFill="1"/>
    <xf numFmtId="0" fontId="13" fillId="4" borderId="0" xfId="0" applyFont="1" applyFill="1"/>
    <xf numFmtId="167" fontId="16" fillId="0" borderId="0" xfId="0" applyNumberFormat="1" applyFont="1"/>
    <xf numFmtId="168" fontId="13" fillId="10" borderId="0" xfId="0" applyNumberFormat="1" applyFont="1" applyFill="1"/>
    <xf numFmtId="167" fontId="16" fillId="0" borderId="0" xfId="0" applyNumberFormat="1" applyFont="1" applyFill="1"/>
    <xf numFmtId="168" fontId="16" fillId="0" borderId="0" xfId="0" applyNumberFormat="1" applyFont="1"/>
    <xf numFmtId="168" fontId="16" fillId="0" borderId="0" xfId="0" applyNumberFormat="1" applyFont="1" applyFill="1"/>
    <xf numFmtId="168" fontId="16" fillId="0" borderId="0" xfId="0" applyNumberFormat="1" applyFont="1" applyAlignment="1"/>
    <xf numFmtId="0" fontId="16" fillId="0" borderId="0" xfId="0" applyFont="1" applyFill="1"/>
    <xf numFmtId="165" fontId="16" fillId="0" borderId="0" xfId="0" applyNumberFormat="1" applyFont="1" applyAlignment="1">
      <alignment horizontal="right"/>
    </xf>
    <xf numFmtId="0" fontId="16" fillId="0" borderId="0" xfId="0" applyFont="1" applyAlignment="1"/>
    <xf numFmtId="166" fontId="16" fillId="0" borderId="0" xfId="0" applyNumberFormat="1" applyFont="1" applyAlignment="1">
      <alignment horizontal="right"/>
    </xf>
    <xf numFmtId="0" fontId="15" fillId="0" borderId="0" xfId="0" applyFont="1" applyAlignment="1"/>
    <xf numFmtId="0" fontId="17" fillId="0" borderId="0" xfId="0" applyFont="1" applyFill="1"/>
    <xf numFmtId="0" fontId="16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67" fontId="16" fillId="2" borderId="0" xfId="0" applyNumberFormat="1" applyFont="1" applyFill="1"/>
    <xf numFmtId="167" fontId="16" fillId="10" borderId="0" xfId="0" applyNumberFormat="1" applyFont="1" applyFill="1"/>
    <xf numFmtId="168" fontId="16" fillId="2" borderId="0" xfId="0" applyNumberFormat="1" applyFont="1" applyFill="1"/>
    <xf numFmtId="167" fontId="16" fillId="4" borderId="0" xfId="0" applyNumberFormat="1" applyFont="1" applyFill="1"/>
    <xf numFmtId="167" fontId="16" fillId="3" borderId="0" xfId="0" applyNumberFormat="1" applyFont="1" applyFill="1"/>
    <xf numFmtId="0" fontId="15" fillId="0" borderId="0" xfId="0" applyFont="1"/>
    <xf numFmtId="0" fontId="0" fillId="0" borderId="1" xfId="0" applyBorder="1" applyAlignment="1">
      <alignment horizontal="center"/>
    </xf>
    <xf numFmtId="0" fontId="15" fillId="0" borderId="0" xfId="0" applyFont="1"/>
    <xf numFmtId="0" fontId="17" fillId="0" borderId="0" xfId="0" applyFont="1"/>
    <xf numFmtId="0" fontId="16" fillId="2" borderId="0" xfId="0" applyFont="1" applyFill="1"/>
    <xf numFmtId="0" fontId="13" fillId="0" borderId="0" xfId="0" applyFont="1" applyFill="1"/>
    <xf numFmtId="0" fontId="16" fillId="0" borderId="0" xfId="0" applyFont="1" applyBorder="1" applyAlignment="1">
      <alignment horizontal="center"/>
    </xf>
    <xf numFmtId="0" fontId="16" fillId="1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15" fontId="1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/>
    <xf numFmtId="0" fontId="17" fillId="0" borderId="0" xfId="0" applyFont="1"/>
    <xf numFmtId="0" fontId="19" fillId="0" borderId="0" xfId="0" applyFont="1"/>
    <xf numFmtId="0" fontId="19" fillId="9" borderId="0" xfId="0" applyFont="1" applyFill="1"/>
    <xf numFmtId="0" fontId="6" fillId="9" borderId="0" xfId="0" applyFont="1" applyFill="1"/>
    <xf numFmtId="0" fontId="0" fillId="9" borderId="0" xfId="0" applyFill="1"/>
    <xf numFmtId="0" fontId="18" fillId="0" borderId="0" xfId="0" applyFont="1"/>
    <xf numFmtId="0" fontId="0" fillId="0" borderId="0" xfId="0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/>
    <xf numFmtId="1" fontId="18" fillId="0" borderId="0" xfId="0" applyNumberFormat="1" applyFont="1" applyAlignment="1">
      <alignment horizontal="right"/>
    </xf>
    <xf numFmtId="0" fontId="18" fillId="0" borderId="0" xfId="7"/>
    <xf numFmtId="0" fontId="18" fillId="0" borderId="0" xfId="7" applyAlignment="1"/>
    <xf numFmtId="0" fontId="18" fillId="3" borderId="0" xfId="7" applyFill="1"/>
    <xf numFmtId="165" fontId="18" fillId="0" borderId="0" xfId="7" applyNumberFormat="1" applyAlignment="1">
      <alignment horizontal="right"/>
    </xf>
    <xf numFmtId="166" fontId="18" fillId="0" borderId="0" xfId="7" applyNumberFormat="1" applyAlignment="1">
      <alignment horizontal="right"/>
    </xf>
    <xf numFmtId="0" fontId="18" fillId="0" borderId="0" xfId="7" applyAlignment="1">
      <alignment horizontal="center"/>
    </xf>
    <xf numFmtId="0" fontId="18" fillId="3" borderId="0" xfId="7" applyFill="1" applyAlignment="1">
      <alignment horizontal="center"/>
    </xf>
    <xf numFmtId="167" fontId="18" fillId="4" borderId="0" xfId="7" applyNumberFormat="1" applyFill="1"/>
    <xf numFmtId="168" fontId="18" fillId="0" borderId="0" xfId="7" applyNumberFormat="1"/>
    <xf numFmtId="15" fontId="1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/>
    <xf numFmtId="0" fontId="17" fillId="0" borderId="0" xfId="0" applyFont="1"/>
    <xf numFmtId="0" fontId="18" fillId="0" borderId="0" xfId="7" applyAlignment="1">
      <alignment horizontal="center"/>
    </xf>
    <xf numFmtId="0" fontId="18" fillId="0" borderId="0" xfId="7" applyFill="1"/>
    <xf numFmtId="0" fontId="18" fillId="0" borderId="0" xfId="7" applyFill="1" applyAlignment="1"/>
    <xf numFmtId="0" fontId="18" fillId="11" borderId="0" xfId="7" applyFill="1"/>
    <xf numFmtId="0" fontId="18" fillId="11" borderId="0" xfId="7" applyFill="1" applyAlignment="1"/>
    <xf numFmtId="0" fontId="18" fillId="0" borderId="0" xfId="7" applyFill="1" applyAlignment="1">
      <alignment horizontal="center"/>
    </xf>
    <xf numFmtId="167" fontId="18" fillId="9" borderId="0" xfId="7" applyNumberFormat="1" applyFill="1"/>
    <xf numFmtId="168" fontId="6" fillId="9" borderId="0" xfId="0" applyNumberFormat="1" applyFont="1" applyFill="1"/>
    <xf numFmtId="0" fontId="18" fillId="9" borderId="0" xfId="7" applyFill="1"/>
    <xf numFmtId="168" fontId="18" fillId="9" borderId="0" xfId="7" applyNumberFormat="1" applyFill="1"/>
    <xf numFmtId="0" fontId="16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5" fillId="0" borderId="0" xfId="0" applyFont="1" applyFill="1"/>
    <xf numFmtId="167" fontId="13" fillId="0" borderId="0" xfId="0" applyNumberFormat="1" applyFont="1" applyFill="1" applyBorder="1" applyAlignment="1"/>
    <xf numFmtId="168" fontId="8" fillId="0" borderId="0" xfId="0" applyNumberFormat="1" applyFont="1" applyFill="1"/>
    <xf numFmtId="0" fontId="3" fillId="0" borderId="0" xfId="3" applyFont="1" applyFill="1"/>
    <xf numFmtId="0" fontId="0" fillId="0" borderId="0" xfId="0" applyFill="1" applyAlignment="1">
      <alignment horizontal="center"/>
    </xf>
    <xf numFmtId="0" fontId="18" fillId="0" borderId="0" xfId="7" applyAlignment="1">
      <alignment horizontal="center"/>
    </xf>
    <xf numFmtId="0" fontId="18" fillId="0" borderId="0" xfId="7" applyAlignment="1">
      <alignment horizontal="center"/>
    </xf>
    <xf numFmtId="167" fontId="13" fillId="9" borderId="0" xfId="0" applyNumberFormat="1" applyFont="1" applyFill="1" applyBorder="1" applyAlignment="1"/>
    <xf numFmtId="0" fontId="16" fillId="2" borderId="0" xfId="0" applyFont="1" applyFill="1"/>
    <xf numFmtId="0" fontId="15" fillId="0" borderId="0" xfId="0" applyFont="1"/>
    <xf numFmtId="0" fontId="16" fillId="2" borderId="0" xfId="0" applyFont="1" applyFill="1"/>
    <xf numFmtId="0" fontId="20" fillId="0" borderId="0" xfId="0" applyFont="1" applyAlignment="1">
      <alignment horizontal="center"/>
    </xf>
    <xf numFmtId="0" fontId="20" fillId="0" borderId="0" xfId="0" applyFont="1"/>
    <xf numFmtId="167" fontId="21" fillId="6" borderId="0" xfId="0" applyNumberFormat="1" applyFont="1" applyFill="1" applyBorder="1" applyAlignment="1"/>
    <xf numFmtId="168" fontId="22" fillId="0" borderId="0" xfId="0" applyNumberFormat="1" applyFont="1" applyFill="1"/>
    <xf numFmtId="0" fontId="22" fillId="2" borderId="0" xfId="0" applyFont="1" applyFill="1"/>
    <xf numFmtId="167" fontId="22" fillId="5" borderId="0" xfId="0" applyNumberFormat="1" applyFont="1" applyFill="1"/>
    <xf numFmtId="167" fontId="22" fillId="0" borderId="0" xfId="0" applyNumberFormat="1" applyFont="1"/>
    <xf numFmtId="167" fontId="22" fillId="6" borderId="0" xfId="0" applyNumberFormat="1" applyFont="1" applyFill="1"/>
    <xf numFmtId="168" fontId="22" fillId="0" borderId="0" xfId="0" applyNumberFormat="1" applyFont="1"/>
    <xf numFmtId="167" fontId="22" fillId="0" borderId="0" xfId="0" applyNumberFormat="1" applyFont="1" applyFill="1"/>
    <xf numFmtId="0" fontId="22" fillId="0" borderId="0" xfId="0" applyFont="1" applyFill="1"/>
    <xf numFmtId="168" fontId="23" fillId="0" borderId="0" xfId="0" applyNumberFormat="1" applyFont="1"/>
    <xf numFmtId="0" fontId="22" fillId="0" borderId="0" xfId="0" applyFont="1"/>
    <xf numFmtId="0" fontId="22" fillId="9" borderId="0" xfId="0" applyFont="1" applyFill="1"/>
    <xf numFmtId="0" fontId="20" fillId="0" borderId="0" xfId="7" applyFont="1"/>
    <xf numFmtId="167" fontId="20" fillId="4" borderId="0" xfId="7" applyNumberFormat="1" applyFont="1" applyFill="1"/>
    <xf numFmtId="0" fontId="20" fillId="3" borderId="0" xfId="7" applyFont="1" applyFill="1"/>
    <xf numFmtId="168" fontId="20" fillId="0" borderId="0" xfId="7" applyNumberFormat="1" applyFont="1"/>
    <xf numFmtId="0" fontId="15" fillId="6" borderId="0" xfId="0" applyFont="1" applyFill="1"/>
    <xf numFmtId="168" fontId="18" fillId="0" borderId="0" xfId="7" applyNumberFormat="1" applyFill="1"/>
    <xf numFmtId="1" fontId="16" fillId="0" borderId="0" xfId="0" applyNumberFormat="1" applyFont="1" applyFill="1"/>
    <xf numFmtId="1" fontId="16" fillId="10" borderId="0" xfId="0" applyNumberFormat="1" applyFont="1" applyFill="1"/>
    <xf numFmtId="1" fontId="16" fillId="0" borderId="0" xfId="0" applyNumberFormat="1" applyFont="1"/>
    <xf numFmtId="0" fontId="17" fillId="0" borderId="0" xfId="0" applyFont="1" applyBorder="1" applyAlignment="1">
      <alignment horizontal="center" vertical="center"/>
    </xf>
    <xf numFmtId="0" fontId="24" fillId="0" borderId="0" xfId="3" applyFont="1"/>
    <xf numFmtId="0" fontId="25" fillId="10" borderId="0" xfId="0" applyFont="1" applyFill="1"/>
    <xf numFmtId="0" fontId="3" fillId="0" borderId="0" xfId="3" applyFont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0" fillId="9" borderId="0" xfId="0" applyFont="1" applyFill="1"/>
    <xf numFmtId="0" fontId="26" fillId="10" borderId="0" xfId="0" applyFont="1" applyFill="1"/>
    <xf numFmtId="0" fontId="26" fillId="2" borderId="0" xfId="0" applyFont="1" applyFill="1"/>
    <xf numFmtId="0" fontId="22" fillId="9" borderId="0" xfId="0" applyFont="1" applyFill="1" applyAlignment="1">
      <alignment horizontal="center"/>
    </xf>
    <xf numFmtId="167" fontId="26" fillId="10" borderId="0" xfId="0" applyNumberFormat="1" applyFont="1" applyFill="1"/>
    <xf numFmtId="0" fontId="26" fillId="3" borderId="0" xfId="0" applyFont="1" applyFill="1"/>
    <xf numFmtId="168" fontId="26" fillId="2" borderId="0" xfId="0" applyNumberFormat="1" applyFont="1" applyFill="1"/>
    <xf numFmtId="0" fontId="21" fillId="4" borderId="0" xfId="0" applyFont="1" applyFill="1"/>
    <xf numFmtId="168" fontId="26" fillId="0" borderId="0" xfId="0" applyNumberFormat="1" applyFont="1" applyFill="1"/>
    <xf numFmtId="167" fontId="26" fillId="4" borderId="0" xfId="0" applyNumberFormat="1" applyFont="1" applyFill="1"/>
    <xf numFmtId="167" fontId="26" fillId="0" borderId="0" xfId="0" applyNumberFormat="1" applyFont="1" applyFill="1"/>
    <xf numFmtId="167" fontId="26" fillId="3" borderId="0" xfId="0" applyNumberFormat="1" applyFont="1" applyFill="1"/>
    <xf numFmtId="168" fontId="26" fillId="0" borderId="0" xfId="0" applyNumberFormat="1" applyFont="1"/>
    <xf numFmtId="0" fontId="26" fillId="0" borderId="0" xfId="0" applyFont="1"/>
    <xf numFmtId="0" fontId="20" fillId="0" borderId="0" xfId="0" applyFont="1" applyFill="1" applyBorder="1"/>
    <xf numFmtId="0" fontId="16" fillId="2" borderId="0" xfId="0" applyFont="1" applyFill="1" applyBorder="1"/>
    <xf numFmtId="0" fontId="16" fillId="0" borderId="0" xfId="0" applyFont="1" applyBorder="1"/>
    <xf numFmtId="0" fontId="16" fillId="0" borderId="0" xfId="0" applyFont="1" applyFill="1" applyBorder="1"/>
    <xf numFmtId="0" fontId="18" fillId="0" borderId="0" xfId="7" applyFont="1"/>
    <xf numFmtId="0" fontId="15" fillId="0" borderId="0" xfId="0" applyFont="1"/>
    <xf numFmtId="15" fontId="1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left"/>
    </xf>
    <xf numFmtId="0" fontId="16" fillId="2" borderId="0" xfId="0" applyFont="1" applyFill="1"/>
    <xf numFmtId="0" fontId="15" fillId="0" borderId="0" xfId="0" applyFont="1"/>
    <xf numFmtId="0" fontId="17" fillId="0" borderId="0" xfId="0" applyFont="1"/>
    <xf numFmtId="0" fontId="18" fillId="0" borderId="0" xfId="7" applyAlignment="1">
      <alignment horizontal="center"/>
    </xf>
  </cellXfs>
  <cellStyles count="8">
    <cellStyle name="Normal" xfId="0" builtinId="0"/>
    <cellStyle name="Normal 2" xfId="1"/>
    <cellStyle name="Normal 2 2" xfId="3"/>
    <cellStyle name="Normal 2 3" xfId="7"/>
    <cellStyle name="Normal 3" xfId="4"/>
    <cellStyle name="Normal 4" xfId="5"/>
    <cellStyle name="Normal 5" xfId="6"/>
    <cellStyle name="Standard 2" xfId="2"/>
  </cellStyles>
  <dxfs count="0"/>
  <tableStyles count="0" defaultTableStyle="TableStyleMedium9"/>
  <colors>
    <mruColors>
      <color rgb="FFFFFFFF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/>
  </sheetViews>
  <sheetFormatPr defaultColWidth="11.42578125" defaultRowHeight="12.75"/>
  <sheetData>
    <row r="1" spans="1:2" ht="15.75">
      <c r="A1" s="220" t="s">
        <v>116</v>
      </c>
      <c r="B1" s="3"/>
    </row>
    <row r="2" spans="1:2" ht="15.75">
      <c r="A2" s="19"/>
      <c r="B2" s="3"/>
    </row>
    <row r="3" spans="1:2" ht="15.75">
      <c r="A3" s="221" t="s">
        <v>117</v>
      </c>
      <c r="B3" s="222"/>
    </row>
    <row r="6" spans="1:2">
      <c r="A6" t="s">
        <v>265</v>
      </c>
    </row>
    <row r="8" spans="1:2">
      <c r="A8" t="s">
        <v>275</v>
      </c>
    </row>
    <row r="10" spans="1:2">
      <c r="A10" t="s">
        <v>266</v>
      </c>
    </row>
    <row r="12" spans="1:2">
      <c r="A12" t="s">
        <v>267</v>
      </c>
    </row>
    <row r="14" spans="1:2">
      <c r="A14" t="s">
        <v>268</v>
      </c>
    </row>
    <row r="16" spans="1:2">
      <c r="A16" t="s">
        <v>269</v>
      </c>
    </row>
    <row r="18" spans="1:1">
      <c r="A18" t="s">
        <v>270</v>
      </c>
    </row>
  </sheetData>
  <mergeCells count="1">
    <mergeCell ref="A3:B3"/>
  </mergeCells>
  <pageMargins left="0.75" right="0.75" top="1" bottom="1" header="0.5" footer="0.5"/>
  <pageSetup paperSize="9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28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8.85546875" defaultRowHeight="15"/>
  <cols>
    <col min="1" max="1" width="5.42578125" style="66" customWidth="1"/>
    <col min="2" max="2" width="20.7109375" style="66" customWidth="1"/>
    <col min="3" max="3" width="23.85546875" style="66" customWidth="1"/>
    <col min="4" max="4" width="14" style="66" customWidth="1"/>
    <col min="5" max="5" width="14.7109375" style="66" customWidth="1"/>
    <col min="6" max="6" width="3" style="66" customWidth="1"/>
    <col min="7" max="11" width="5.42578125" style="66" customWidth="1"/>
    <col min="12" max="12" width="8.85546875" style="66"/>
    <col min="13" max="13" width="3.140625" style="66" customWidth="1"/>
    <col min="14" max="14" width="6.42578125" style="66" customWidth="1"/>
    <col min="15" max="15" width="10" style="66" customWidth="1"/>
    <col min="16" max="16" width="9.28515625" style="66" customWidth="1"/>
    <col min="17" max="17" width="10.85546875" style="66" customWidth="1"/>
    <col min="18" max="18" width="2.85546875" style="66" customWidth="1"/>
    <col min="19" max="23" width="5.85546875" style="66" customWidth="1"/>
    <col min="24" max="24" width="8.85546875" style="66"/>
    <col min="25" max="25" width="10.42578125" style="66" customWidth="1"/>
    <col min="26" max="26" width="5.7109375" style="66" customWidth="1"/>
    <col min="27" max="27" width="2.85546875" style="66" customWidth="1"/>
    <col min="28" max="28" width="13.42578125" style="66" customWidth="1"/>
    <col min="29" max="29" width="12.42578125" style="66" customWidth="1"/>
    <col min="30" max="49" width="8.85546875" style="66"/>
    <col min="50" max="50" width="10.42578125" style="66" customWidth="1"/>
    <col min="51" max="16384" width="8.85546875" style="66"/>
  </cols>
  <sheetData>
    <row r="1" spans="1:50" ht="15.75">
      <c r="A1" s="112" t="s">
        <v>116</v>
      </c>
      <c r="B1" s="3"/>
      <c r="C1" s="3"/>
      <c r="D1" s="66" t="s">
        <v>0</v>
      </c>
      <c r="E1" s="66" t="s">
        <v>1</v>
      </c>
      <c r="M1" s="92"/>
      <c r="N1" s="92"/>
      <c r="O1" s="92"/>
      <c r="P1" s="92"/>
      <c r="Q1" s="92"/>
      <c r="R1" s="92"/>
      <c r="AC1" s="93">
        <f ca="1">NOW()</f>
        <v>42863.428831481484</v>
      </c>
      <c r="AD1" s="94"/>
      <c r="AE1" s="94"/>
      <c r="AF1" s="94"/>
      <c r="AG1" s="92"/>
      <c r="AJ1" s="94"/>
      <c r="AK1" s="94"/>
      <c r="AL1" s="94"/>
      <c r="AM1" s="94"/>
      <c r="AN1" s="94"/>
      <c r="AO1" s="94"/>
      <c r="AP1" s="94"/>
      <c r="AQ1" s="94"/>
      <c r="AR1" s="92"/>
      <c r="AS1" s="92"/>
    </row>
    <row r="2" spans="1:50" ht="15.75">
      <c r="A2" s="19"/>
      <c r="B2" s="3"/>
      <c r="C2" s="3"/>
      <c r="E2" s="66" t="s">
        <v>2</v>
      </c>
      <c r="M2" s="92"/>
      <c r="N2" s="92"/>
      <c r="O2" s="92"/>
      <c r="P2" s="92"/>
      <c r="Q2" s="92"/>
      <c r="R2" s="92"/>
      <c r="AC2" s="95">
        <f ca="1">NOW()</f>
        <v>42863.428831481484</v>
      </c>
      <c r="AG2" s="92"/>
      <c r="AR2" s="92"/>
      <c r="AS2" s="92"/>
    </row>
    <row r="3" spans="1:50" ht="15.75">
      <c r="A3" s="221" t="s">
        <v>117</v>
      </c>
      <c r="B3" s="222"/>
      <c r="C3" s="3"/>
      <c r="E3" s="66" t="s">
        <v>3</v>
      </c>
      <c r="G3" s="96"/>
      <c r="M3" s="92"/>
      <c r="N3" s="92"/>
      <c r="O3" s="92"/>
      <c r="P3" s="92"/>
      <c r="Q3" s="92"/>
      <c r="R3" s="92"/>
      <c r="AG3" s="92"/>
      <c r="AR3" s="92"/>
      <c r="AS3" s="92"/>
      <c r="AX3" s="95"/>
    </row>
    <row r="4" spans="1:50" ht="15.75">
      <c r="A4" s="19"/>
      <c r="B4" s="3"/>
      <c r="C4" s="3"/>
      <c r="E4" s="3"/>
      <c r="M4" s="92"/>
      <c r="O4" s="92"/>
      <c r="P4" s="92"/>
      <c r="Q4" s="92"/>
      <c r="R4" s="92"/>
      <c r="AG4" s="92"/>
      <c r="AR4" s="92"/>
      <c r="AS4" s="92"/>
      <c r="AX4" s="95"/>
    </row>
    <row r="5" spans="1:50" ht="15.75">
      <c r="A5" s="112" t="s">
        <v>182</v>
      </c>
      <c r="B5" s="113" t="s">
        <v>212</v>
      </c>
      <c r="G5" s="113" t="s">
        <v>85</v>
      </c>
      <c r="M5" s="97"/>
      <c r="N5" s="113" t="s">
        <v>56</v>
      </c>
      <c r="O5" s="113"/>
      <c r="P5" s="113"/>
      <c r="Q5" s="113"/>
      <c r="R5" s="113"/>
      <c r="S5" s="113" t="s">
        <v>57</v>
      </c>
      <c r="Y5" s="113"/>
      <c r="Z5" s="113"/>
      <c r="AB5" s="113"/>
      <c r="AG5" s="92"/>
      <c r="AR5" s="92"/>
      <c r="AS5" s="92"/>
    </row>
    <row r="6" spans="1:50" ht="15.75">
      <c r="A6" s="112" t="s">
        <v>91</v>
      </c>
      <c r="B6" s="113">
        <v>10</v>
      </c>
      <c r="G6" s="66" t="str">
        <f>E1</f>
        <v xml:space="preserve">a </v>
      </c>
      <c r="M6" s="92"/>
      <c r="N6" s="66" t="str">
        <f>E2</f>
        <v>b</v>
      </c>
      <c r="S6" s="66" t="str">
        <f>E3</f>
        <v>c</v>
      </c>
      <c r="AA6" s="73"/>
      <c r="AG6" s="92"/>
      <c r="AR6" s="92"/>
      <c r="AS6" s="92"/>
    </row>
    <row r="7" spans="1:50" ht="15" customHeight="1">
      <c r="G7" s="113" t="s">
        <v>62</v>
      </c>
      <c r="L7" s="94"/>
      <c r="M7" s="98"/>
      <c r="N7" s="75" t="s">
        <v>41</v>
      </c>
      <c r="O7" s="67"/>
      <c r="P7" s="76" t="s">
        <v>35</v>
      </c>
      <c r="Q7" s="76" t="s">
        <v>41</v>
      </c>
      <c r="R7" s="67"/>
      <c r="S7" s="99" t="s">
        <v>42</v>
      </c>
      <c r="Z7" s="66" t="s">
        <v>83</v>
      </c>
      <c r="AA7" s="73"/>
      <c r="AB7" s="100" t="s">
        <v>59</v>
      </c>
    </row>
    <row r="8" spans="1:50" s="67" customFormat="1" ht="15" customHeight="1">
      <c r="A8" s="69" t="s">
        <v>60</v>
      </c>
      <c r="B8" s="69" t="s">
        <v>61</v>
      </c>
      <c r="C8" s="69" t="s">
        <v>62</v>
      </c>
      <c r="D8" s="69" t="s">
        <v>63</v>
      </c>
      <c r="E8" s="69" t="s">
        <v>64</v>
      </c>
      <c r="F8" s="101"/>
      <c r="G8" s="79" t="s">
        <v>22</v>
      </c>
      <c r="H8" s="79" t="s">
        <v>23</v>
      </c>
      <c r="I8" s="79" t="s">
        <v>24</v>
      </c>
      <c r="J8" s="79" t="s">
        <v>25</v>
      </c>
      <c r="K8" s="79" t="s">
        <v>26</v>
      </c>
      <c r="L8" s="79" t="s">
        <v>62</v>
      </c>
      <c r="M8" s="102"/>
      <c r="N8" s="63" t="s">
        <v>72</v>
      </c>
      <c r="O8" s="63" t="s">
        <v>41</v>
      </c>
      <c r="P8" s="63" t="s">
        <v>34</v>
      </c>
      <c r="Q8" s="63" t="s">
        <v>43</v>
      </c>
      <c r="R8" s="101"/>
      <c r="S8" s="79" t="s">
        <v>27</v>
      </c>
      <c r="T8" s="79" t="s">
        <v>28</v>
      </c>
      <c r="U8" s="79" t="s">
        <v>29</v>
      </c>
      <c r="V8" s="79" t="s">
        <v>30</v>
      </c>
      <c r="W8" s="79" t="s">
        <v>31</v>
      </c>
      <c r="X8" s="79" t="s">
        <v>69</v>
      </c>
      <c r="Y8" s="69" t="s">
        <v>54</v>
      </c>
      <c r="Z8" s="69" t="s">
        <v>43</v>
      </c>
      <c r="AA8" s="103"/>
      <c r="AB8" s="104" t="s">
        <v>70</v>
      </c>
      <c r="AC8" s="69" t="s">
        <v>71</v>
      </c>
    </row>
    <row r="9" spans="1:50" s="67" customFormat="1" ht="15" customHeight="1">
      <c r="A9" s="116"/>
      <c r="B9" s="116"/>
      <c r="C9" s="116"/>
      <c r="D9" s="116"/>
      <c r="E9" s="116"/>
      <c r="F9" s="117"/>
      <c r="G9" s="118"/>
      <c r="H9" s="118"/>
      <c r="I9" s="118"/>
      <c r="J9" s="118"/>
      <c r="K9" s="118"/>
      <c r="L9" s="118"/>
      <c r="M9" s="102"/>
      <c r="N9" s="49"/>
      <c r="O9" s="49"/>
      <c r="P9" s="49"/>
      <c r="Q9" s="49"/>
      <c r="R9" s="117"/>
      <c r="S9" s="118"/>
      <c r="T9" s="118"/>
      <c r="U9" s="118"/>
      <c r="V9" s="118"/>
      <c r="W9" s="118"/>
      <c r="X9" s="118"/>
      <c r="Y9" s="116"/>
      <c r="Z9" s="116"/>
      <c r="AA9" s="103"/>
      <c r="AB9" s="99"/>
      <c r="AC9" s="116"/>
    </row>
    <row r="10" spans="1:50" ht="15" customHeight="1">
      <c r="A10" s="64">
        <v>97</v>
      </c>
      <c r="B10" t="s">
        <v>142</v>
      </c>
      <c r="C10" s="126"/>
      <c r="D10" s="126"/>
      <c r="E10" s="126"/>
      <c r="F10" s="78"/>
      <c r="G10" s="78"/>
      <c r="H10" s="78"/>
      <c r="I10" s="78"/>
      <c r="J10" s="78"/>
      <c r="K10" s="78"/>
      <c r="L10" s="78"/>
      <c r="M10" s="155"/>
      <c r="N10" s="60"/>
      <c r="O10" s="60"/>
      <c r="P10" s="60"/>
      <c r="Q10" s="60"/>
      <c r="R10" s="106"/>
      <c r="S10" s="78"/>
      <c r="T10" s="78"/>
      <c r="U10" s="78"/>
      <c r="V10" s="78"/>
      <c r="W10" s="78"/>
      <c r="X10" s="78"/>
      <c r="Y10" s="78"/>
      <c r="Z10" s="78"/>
      <c r="AA10" s="73"/>
      <c r="AB10" s="107"/>
      <c r="AC10" s="114"/>
    </row>
    <row r="11" spans="1:50" ht="15" customHeight="1">
      <c r="A11" s="64">
        <v>105</v>
      </c>
      <c r="B11" t="s">
        <v>140</v>
      </c>
      <c r="C11" t="s">
        <v>198</v>
      </c>
      <c r="D11" t="s">
        <v>153</v>
      </c>
      <c r="E11" t="s">
        <v>127</v>
      </c>
      <c r="F11" s="78"/>
      <c r="G11" s="85">
        <v>6.7</v>
      </c>
      <c r="H11" s="85">
        <v>6</v>
      </c>
      <c r="I11" s="85">
        <v>6</v>
      </c>
      <c r="J11" s="85">
        <v>6.5</v>
      </c>
      <c r="K11" s="85">
        <v>7</v>
      </c>
      <c r="L11" s="90">
        <f>SUM((G11*0.1),(H11*0.1),(I11*0.3),(J11*0.3),(K11*0.2))</f>
        <v>6.42</v>
      </c>
      <c r="M11" s="78"/>
      <c r="N11" s="52">
        <v>7.2</v>
      </c>
      <c r="O11" s="14">
        <f>N11</f>
        <v>7.2</v>
      </c>
      <c r="P11" s="28"/>
      <c r="Q11" s="14">
        <f>O11-P11</f>
        <v>7.2</v>
      </c>
      <c r="R11" s="106"/>
      <c r="S11" s="108">
        <v>6</v>
      </c>
      <c r="T11" s="108">
        <v>6.2</v>
      </c>
      <c r="U11" s="108">
        <v>6.5</v>
      </c>
      <c r="V11" s="108">
        <v>7</v>
      </c>
      <c r="W11" s="108">
        <v>5.5</v>
      </c>
      <c r="X11" s="90">
        <f>SUM((S11*0.25),(T11*0.25),(U11*0.2),(V11*0.2),(W11*0.1))</f>
        <v>6.3</v>
      </c>
      <c r="Y11" s="108"/>
      <c r="Z11" s="88">
        <f>X11-Y11</f>
        <v>6.3</v>
      </c>
      <c r="AA11" s="109"/>
      <c r="AB11" s="89">
        <f>SUM((L11*0.25)+(Q11*0.5)+(Z11*0.25))</f>
        <v>6.78</v>
      </c>
      <c r="AC11" s="66">
        <v>1</v>
      </c>
    </row>
    <row r="12" spans="1:50" s="92" customFormat="1" ht="15" customHeight="1">
      <c r="A12" s="64">
        <v>125</v>
      </c>
      <c r="B12" t="s">
        <v>93</v>
      </c>
      <c r="C12" s="126"/>
      <c r="D12" s="126"/>
      <c r="E12" s="126"/>
      <c r="F12" s="78"/>
      <c r="G12" s="78"/>
      <c r="H12" s="78"/>
      <c r="I12" s="78"/>
      <c r="J12" s="78"/>
      <c r="K12" s="78"/>
      <c r="L12" s="78"/>
      <c r="M12" s="171"/>
      <c r="N12" s="60"/>
      <c r="O12" s="60"/>
      <c r="P12" s="60"/>
      <c r="Q12" s="60"/>
      <c r="R12" s="106"/>
      <c r="S12" s="78"/>
      <c r="T12" s="78"/>
      <c r="U12" s="78"/>
      <c r="V12" s="78"/>
      <c r="W12" s="78"/>
      <c r="X12" s="78"/>
      <c r="Y12" s="78"/>
      <c r="Z12" s="78"/>
      <c r="AA12" s="73"/>
      <c r="AB12" s="107"/>
      <c r="AC12" s="171"/>
    </row>
    <row r="13" spans="1:50" s="92" customFormat="1" ht="15" customHeight="1">
      <c r="A13" s="64">
        <v>103</v>
      </c>
      <c r="B13" t="s">
        <v>125</v>
      </c>
      <c r="C13" t="s">
        <v>198</v>
      </c>
      <c r="D13" t="s">
        <v>210</v>
      </c>
      <c r="E13" t="s">
        <v>127</v>
      </c>
      <c r="F13" s="78"/>
      <c r="G13" s="85">
        <v>6.3</v>
      </c>
      <c r="H13" s="85">
        <v>6</v>
      </c>
      <c r="I13" s="85">
        <v>6</v>
      </c>
      <c r="J13" s="85">
        <v>7</v>
      </c>
      <c r="K13" s="85">
        <v>7</v>
      </c>
      <c r="L13" s="90">
        <f>SUM((G13*0.1),(H13*0.1),(I13*0.3),(J13*0.3),(K13*0.2))</f>
        <v>6.53</v>
      </c>
      <c r="M13" s="78"/>
      <c r="N13" s="52">
        <v>6.72</v>
      </c>
      <c r="O13" s="14">
        <f>N13</f>
        <v>6.72</v>
      </c>
      <c r="P13" s="28"/>
      <c r="Q13" s="14">
        <f>O13-P13</f>
        <v>6.72</v>
      </c>
      <c r="R13" s="106"/>
      <c r="S13" s="108">
        <v>8</v>
      </c>
      <c r="T13" s="108">
        <v>7.5</v>
      </c>
      <c r="U13" s="108">
        <v>6.5</v>
      </c>
      <c r="V13" s="108">
        <v>6</v>
      </c>
      <c r="W13" s="108">
        <v>6.5</v>
      </c>
      <c r="X13" s="90">
        <f>SUM((S13*0.25),(T13*0.25),(U13*0.2),(V13*0.2),(W13*0.1))</f>
        <v>7.0250000000000004</v>
      </c>
      <c r="Y13" s="108"/>
      <c r="Z13" s="88">
        <f>X13-Y13</f>
        <v>7.0250000000000004</v>
      </c>
      <c r="AA13" s="109"/>
      <c r="AB13" s="89">
        <f>SUM((L13*0.25)+(Q13*0.5)+(Z13*0.25))</f>
        <v>6.7487499999999994</v>
      </c>
      <c r="AC13" s="66">
        <v>2</v>
      </c>
    </row>
    <row r="14" spans="1:50" ht="15" customHeight="1">
      <c r="A14" s="64">
        <v>145</v>
      </c>
      <c r="B14" t="s">
        <v>132</v>
      </c>
      <c r="C14" s="126"/>
      <c r="D14" s="126"/>
      <c r="E14" s="126"/>
      <c r="F14" s="78"/>
      <c r="G14" s="78"/>
      <c r="H14" s="78"/>
      <c r="I14" s="78"/>
      <c r="J14" s="78"/>
      <c r="K14" s="78"/>
      <c r="L14" s="78"/>
      <c r="M14" s="114"/>
      <c r="N14" s="60"/>
      <c r="O14" s="60"/>
      <c r="P14" s="60"/>
      <c r="Q14" s="60"/>
      <c r="R14" s="106"/>
      <c r="S14" s="78"/>
      <c r="T14" s="78"/>
      <c r="U14" s="78"/>
      <c r="V14" s="78"/>
      <c r="W14" s="78"/>
      <c r="X14" s="78"/>
      <c r="Y14" s="78"/>
      <c r="Z14" s="78"/>
      <c r="AA14" s="73"/>
      <c r="AB14" s="107"/>
      <c r="AC14" s="114"/>
    </row>
    <row r="15" spans="1:50" ht="15" customHeight="1">
      <c r="A15" s="64">
        <v>140</v>
      </c>
      <c r="B15" t="s">
        <v>131</v>
      </c>
      <c r="C15" t="s">
        <v>168</v>
      </c>
      <c r="D15" t="s">
        <v>120</v>
      </c>
      <c r="E15" t="s">
        <v>126</v>
      </c>
      <c r="F15" s="78"/>
      <c r="G15" s="85">
        <v>7</v>
      </c>
      <c r="H15" s="85">
        <v>6</v>
      </c>
      <c r="I15" s="85">
        <v>7</v>
      </c>
      <c r="J15" s="85">
        <v>7</v>
      </c>
      <c r="K15" s="85">
        <v>8.5</v>
      </c>
      <c r="L15" s="90">
        <f>SUM((G15*0.1),(H15*0.1),(I15*0.3),(J15*0.3),(K15*0.2))</f>
        <v>7.2</v>
      </c>
      <c r="M15" s="78"/>
      <c r="N15" s="52">
        <v>6.4</v>
      </c>
      <c r="O15" s="14">
        <f>N15</f>
        <v>6.4</v>
      </c>
      <c r="P15" s="28"/>
      <c r="Q15" s="14">
        <f>O15-P15</f>
        <v>6.4</v>
      </c>
      <c r="R15" s="106"/>
      <c r="S15" s="108">
        <v>6.5</v>
      </c>
      <c r="T15" s="108">
        <v>7</v>
      </c>
      <c r="U15" s="108">
        <v>7.2</v>
      </c>
      <c r="V15" s="108">
        <v>5.5</v>
      </c>
      <c r="W15" s="108">
        <v>4</v>
      </c>
      <c r="X15" s="90">
        <f>SUM((S15*0.25),(T15*0.25),(U15*0.2),(V15*0.2),(W15*0.1))</f>
        <v>6.3150000000000013</v>
      </c>
      <c r="Y15" s="108"/>
      <c r="Z15" s="88">
        <f>X15-Y15</f>
        <v>6.3150000000000013</v>
      </c>
      <c r="AA15" s="109"/>
      <c r="AB15" s="89">
        <f>SUM((L15*0.25)+(Q15*0.5)+(Z15*0.25))</f>
        <v>6.5787500000000003</v>
      </c>
      <c r="AC15" s="66">
        <v>3</v>
      </c>
    </row>
    <row r="16" spans="1:50" ht="15" customHeight="1">
      <c r="A16" s="64">
        <v>134</v>
      </c>
      <c r="B16" t="s">
        <v>21</v>
      </c>
      <c r="C16" s="126"/>
      <c r="D16" s="126"/>
      <c r="E16" s="126"/>
      <c r="F16" s="78"/>
      <c r="G16" s="78"/>
      <c r="H16" s="78"/>
      <c r="I16" s="78"/>
      <c r="J16" s="78"/>
      <c r="K16" s="78"/>
      <c r="L16" s="197"/>
      <c r="M16" s="155"/>
      <c r="N16" s="60"/>
      <c r="O16" s="60"/>
      <c r="P16" s="60"/>
      <c r="Q16" s="60"/>
      <c r="R16" s="106"/>
      <c r="S16" s="78"/>
      <c r="T16" s="78"/>
      <c r="U16" s="78"/>
      <c r="V16" s="78"/>
      <c r="W16" s="78"/>
      <c r="X16" s="78"/>
      <c r="Y16" s="78"/>
      <c r="Z16" s="78"/>
      <c r="AA16" s="73"/>
      <c r="AB16" s="107"/>
      <c r="AC16" s="155"/>
    </row>
    <row r="17" spans="1:29" ht="15" customHeight="1">
      <c r="A17" s="64">
        <v>136</v>
      </c>
      <c r="B17" t="s">
        <v>20</v>
      </c>
      <c r="C17" t="s">
        <v>194</v>
      </c>
      <c r="D17" t="s">
        <v>18</v>
      </c>
      <c r="E17" t="s">
        <v>95</v>
      </c>
      <c r="F17" s="78"/>
      <c r="G17" s="85">
        <v>6.5</v>
      </c>
      <c r="H17" s="85">
        <v>6</v>
      </c>
      <c r="I17" s="85">
        <v>6</v>
      </c>
      <c r="J17" s="85">
        <v>6.7</v>
      </c>
      <c r="K17" s="85">
        <v>7</v>
      </c>
      <c r="L17" s="90">
        <f>SUM((G17*0.1),(H17*0.1),(I17*0.3),(J17*0.3),(K17*0.2))</f>
        <v>6.46</v>
      </c>
      <c r="M17" s="78"/>
      <c r="N17" s="52">
        <v>6.5</v>
      </c>
      <c r="O17" s="14">
        <f>N17</f>
        <v>6.5</v>
      </c>
      <c r="P17" s="28"/>
      <c r="Q17" s="14">
        <f>O17-P17</f>
        <v>6.5</v>
      </c>
      <c r="R17" s="106"/>
      <c r="S17" s="108">
        <v>6.5</v>
      </c>
      <c r="T17" s="108">
        <v>6.2</v>
      </c>
      <c r="U17" s="108">
        <v>6.5</v>
      </c>
      <c r="V17" s="108">
        <v>6.6</v>
      </c>
      <c r="W17" s="108">
        <v>6</v>
      </c>
      <c r="X17" s="90">
        <f>SUM((S17*0.25),(T17*0.25),(U17*0.2),(V17*0.2),(W17*0.1))</f>
        <v>6.3949999999999996</v>
      </c>
      <c r="Y17" s="108"/>
      <c r="Z17" s="88">
        <f>X17-Y17</f>
        <v>6.3949999999999996</v>
      </c>
      <c r="AA17" s="109"/>
      <c r="AB17" s="89">
        <f>SUM((L17*0.25)+(Q17*0.5)+(Z17*0.25))</f>
        <v>6.4637500000000001</v>
      </c>
      <c r="AC17" s="66">
        <v>4</v>
      </c>
    </row>
    <row r="18" spans="1:29" ht="15" customHeight="1">
      <c r="A18" s="64">
        <v>138</v>
      </c>
      <c r="B18" t="s">
        <v>19</v>
      </c>
      <c r="C18" s="126"/>
      <c r="D18" s="126"/>
      <c r="E18" s="126"/>
      <c r="F18" s="78"/>
      <c r="G18" s="78"/>
      <c r="H18" s="78"/>
      <c r="I18" s="78"/>
      <c r="J18" s="78"/>
      <c r="K18" s="78"/>
      <c r="L18" s="78"/>
      <c r="M18" s="155"/>
      <c r="N18" s="60"/>
      <c r="O18" s="60"/>
      <c r="P18" s="60"/>
      <c r="Q18" s="60"/>
      <c r="R18" s="106"/>
      <c r="S18" s="78"/>
      <c r="T18" s="78"/>
      <c r="U18" s="78"/>
      <c r="V18" s="78"/>
      <c r="W18" s="78"/>
      <c r="X18" s="78"/>
      <c r="Y18" s="78"/>
      <c r="Z18" s="78"/>
      <c r="AA18" s="73"/>
      <c r="AB18" s="107"/>
      <c r="AC18" s="155"/>
    </row>
    <row r="19" spans="1:29" ht="15" customHeight="1">
      <c r="A19" s="64">
        <v>133</v>
      </c>
      <c r="B19" t="s">
        <v>17</v>
      </c>
      <c r="C19" t="s">
        <v>194</v>
      </c>
      <c r="D19" t="s">
        <v>18</v>
      </c>
      <c r="E19" t="s">
        <v>95</v>
      </c>
      <c r="F19" s="78"/>
      <c r="G19" s="85">
        <v>6.5</v>
      </c>
      <c r="H19" s="85">
        <v>6</v>
      </c>
      <c r="I19" s="85">
        <v>5.7</v>
      </c>
      <c r="J19" s="85">
        <v>6.7</v>
      </c>
      <c r="K19" s="85">
        <v>7</v>
      </c>
      <c r="L19" s="90">
        <f>SUM((G19*0.1),(H19*0.1),(I19*0.3),(J19*0.3),(K19*0.2))</f>
        <v>6.37</v>
      </c>
      <c r="M19" s="78"/>
      <c r="N19" s="52">
        <v>6.15</v>
      </c>
      <c r="O19" s="14">
        <f>N19</f>
        <v>6.15</v>
      </c>
      <c r="P19" s="28"/>
      <c r="Q19" s="14">
        <f>O19-P19</f>
        <v>6.15</v>
      </c>
      <c r="R19" s="106"/>
      <c r="S19" s="108">
        <v>6.8</v>
      </c>
      <c r="T19" s="108">
        <v>6.2</v>
      </c>
      <c r="U19" s="108">
        <v>6</v>
      </c>
      <c r="V19" s="108">
        <v>6</v>
      </c>
      <c r="W19" s="108">
        <v>5.5</v>
      </c>
      <c r="X19" s="90">
        <f>SUM((S19*0.25),(T19*0.25),(U19*0.2),(V19*0.2),(W19*0.1))</f>
        <v>6.2</v>
      </c>
      <c r="Y19" s="108"/>
      <c r="Z19" s="88">
        <f>X19-Y19</f>
        <v>6.2</v>
      </c>
      <c r="AA19" s="109"/>
      <c r="AB19" s="89">
        <f>SUM((L19*0.25)+(Q19*0.5)+(Z19*0.25))</f>
        <v>6.2175000000000002</v>
      </c>
      <c r="AC19" s="66">
        <v>5</v>
      </c>
    </row>
    <row r="24" spans="1:29" s="92" customFormat="1" ht="15" customHeight="1">
      <c r="A24" s="165"/>
      <c r="B24" s="1"/>
      <c r="C24" s="1"/>
      <c r="D24" s="1"/>
      <c r="E24" s="1"/>
    </row>
    <row r="25" spans="1:29" s="92" customFormat="1">
      <c r="A25" s="165"/>
      <c r="B25" s="1"/>
      <c r="C25" s="1"/>
      <c r="D25" s="1"/>
      <c r="E25" s="1"/>
    </row>
    <row r="26" spans="1:29">
      <c r="A26" s="83"/>
      <c r="B26" s="92"/>
      <c r="C26" s="92"/>
      <c r="D26" s="92"/>
      <c r="E26" s="92"/>
      <c r="F26" s="92"/>
      <c r="N26" s="67"/>
      <c r="O26" s="67"/>
      <c r="P26" s="67"/>
      <c r="Q26" s="67"/>
      <c r="R26" s="67"/>
      <c r="AB26" s="67"/>
    </row>
    <row r="27" spans="1:29">
      <c r="B27" s="92"/>
      <c r="C27" s="115"/>
      <c r="D27" s="115"/>
      <c r="E27" s="92"/>
      <c r="F27" s="92"/>
    </row>
    <row r="28" spans="1:29">
      <c r="B28" s="92"/>
    </row>
  </sheetData>
  <mergeCells count="1">
    <mergeCell ref="A3:B3"/>
  </mergeCells>
  <pageMargins left="0.70866141732283505" right="0.70866141732283505" top="0.74803149606299202" bottom="0.74803149606299202" header="0.31496062992126" footer="0.31496062992126"/>
  <pageSetup paperSize="9" scale="120" fitToHeight="0" orientation="landscape" r:id="rId1"/>
  <headerFooter alignWithMargins="0"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X22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8.85546875" defaultRowHeight="15"/>
  <cols>
    <col min="1" max="1" width="5.42578125" style="66" customWidth="1"/>
    <col min="2" max="2" width="20.7109375" style="66" customWidth="1"/>
    <col min="3" max="3" width="23.85546875" style="66" customWidth="1"/>
    <col min="4" max="4" width="14" style="66" customWidth="1"/>
    <col min="5" max="5" width="14.7109375" style="66" customWidth="1"/>
    <col min="6" max="6" width="3" style="66" customWidth="1"/>
    <col min="7" max="11" width="5.42578125" style="66" customWidth="1"/>
    <col min="12" max="12" width="8.85546875" style="66"/>
    <col min="13" max="13" width="3.140625" style="66" customWidth="1"/>
    <col min="14" max="14" width="6.42578125" style="66" customWidth="1"/>
    <col min="15" max="15" width="10" style="66" customWidth="1"/>
    <col min="16" max="16" width="9.28515625" style="66" customWidth="1"/>
    <col min="17" max="17" width="10.85546875" style="66" customWidth="1"/>
    <col min="18" max="18" width="2.85546875" style="66" customWidth="1"/>
    <col min="19" max="23" width="5.85546875" style="66" customWidth="1"/>
    <col min="24" max="24" width="8.85546875" style="66"/>
    <col min="25" max="25" width="10.42578125" style="66" customWidth="1"/>
    <col min="26" max="26" width="5.7109375" style="66" customWidth="1"/>
    <col min="27" max="27" width="2.85546875" style="66" customWidth="1"/>
    <col min="28" max="28" width="13.42578125" style="66" customWidth="1"/>
    <col min="29" max="29" width="12.42578125" style="66" customWidth="1"/>
    <col min="30" max="49" width="8.85546875" style="66"/>
    <col min="50" max="50" width="10.42578125" style="66" customWidth="1"/>
    <col min="51" max="16384" width="8.85546875" style="66"/>
  </cols>
  <sheetData>
    <row r="1" spans="1:50" ht="15.75">
      <c r="A1" s="112" t="s">
        <v>116</v>
      </c>
      <c r="B1" s="3"/>
      <c r="C1" s="3"/>
      <c r="D1" s="66" t="s">
        <v>0</v>
      </c>
      <c r="E1" s="66" t="s">
        <v>1</v>
      </c>
      <c r="M1" s="92"/>
      <c r="N1" s="92"/>
      <c r="O1" s="92"/>
      <c r="P1" s="92"/>
      <c r="Q1" s="92"/>
      <c r="R1" s="92"/>
      <c r="AC1" s="93">
        <f ca="1">NOW()</f>
        <v>42863.428831481484</v>
      </c>
      <c r="AD1" s="94"/>
      <c r="AE1" s="94"/>
      <c r="AF1" s="94"/>
      <c r="AG1" s="92"/>
      <c r="AJ1" s="94"/>
      <c r="AK1" s="94"/>
      <c r="AL1" s="94"/>
      <c r="AM1" s="94"/>
      <c r="AN1" s="94"/>
      <c r="AO1" s="94"/>
      <c r="AP1" s="94"/>
      <c r="AQ1" s="94"/>
      <c r="AR1" s="92"/>
      <c r="AS1" s="92"/>
    </row>
    <row r="2" spans="1:50" ht="15.75">
      <c r="A2" s="19"/>
      <c r="B2" s="3"/>
      <c r="C2" s="3"/>
      <c r="E2" s="66" t="s">
        <v>2</v>
      </c>
      <c r="M2" s="92"/>
      <c r="N2" s="92"/>
      <c r="O2" s="92"/>
      <c r="P2" s="92"/>
      <c r="Q2" s="92"/>
      <c r="R2" s="92"/>
      <c r="AC2" s="95">
        <f ca="1">NOW()</f>
        <v>42863.428831481484</v>
      </c>
      <c r="AG2" s="92"/>
      <c r="AR2" s="92"/>
      <c r="AS2" s="92"/>
    </row>
    <row r="3" spans="1:50" ht="15.75">
      <c r="A3" s="221" t="s">
        <v>117</v>
      </c>
      <c r="B3" s="222"/>
      <c r="C3" s="3"/>
      <c r="E3" s="66" t="s">
        <v>3</v>
      </c>
      <c r="G3" s="96"/>
      <c r="M3" s="92"/>
      <c r="N3" s="92"/>
      <c r="O3" s="92"/>
      <c r="P3" s="92"/>
      <c r="Q3" s="92"/>
      <c r="R3" s="92"/>
      <c r="AG3" s="92"/>
      <c r="AR3" s="92"/>
      <c r="AS3" s="92"/>
      <c r="AX3" s="95"/>
    </row>
    <row r="4" spans="1:50" ht="15.75">
      <c r="A4" s="19"/>
      <c r="B4" s="3"/>
      <c r="C4" s="3"/>
      <c r="E4" s="3"/>
      <c r="M4" s="92"/>
      <c r="O4" s="92"/>
      <c r="P4" s="92"/>
      <c r="Q4" s="92"/>
      <c r="R4" s="92"/>
      <c r="AG4" s="92"/>
      <c r="AR4" s="92"/>
      <c r="AS4" s="92"/>
      <c r="AX4" s="95"/>
    </row>
    <row r="5" spans="1:50" ht="15.75">
      <c r="A5" s="112" t="s">
        <v>182</v>
      </c>
      <c r="B5" s="113" t="s">
        <v>171</v>
      </c>
      <c r="G5" s="113" t="s">
        <v>85</v>
      </c>
      <c r="M5" s="97"/>
      <c r="N5" s="113" t="s">
        <v>56</v>
      </c>
      <c r="O5" s="113"/>
      <c r="P5" s="113"/>
      <c r="Q5" s="113"/>
      <c r="R5" s="113"/>
      <c r="S5" s="113" t="s">
        <v>57</v>
      </c>
      <c r="Y5" s="113"/>
      <c r="Z5" s="113"/>
      <c r="AB5" s="113"/>
      <c r="AG5" s="92"/>
      <c r="AR5" s="92"/>
      <c r="AS5" s="92"/>
    </row>
    <row r="6" spans="1:50" ht="15.75">
      <c r="A6" s="112" t="s">
        <v>91</v>
      </c>
      <c r="B6" s="113">
        <v>11</v>
      </c>
      <c r="G6" s="66" t="str">
        <f>E1</f>
        <v xml:space="preserve">a </v>
      </c>
      <c r="M6" s="92"/>
      <c r="N6" s="66" t="str">
        <f>E2</f>
        <v>b</v>
      </c>
      <c r="S6" s="66" t="str">
        <f>E3</f>
        <v>c</v>
      </c>
      <c r="AA6" s="73"/>
      <c r="AG6" s="92"/>
      <c r="AR6" s="92"/>
      <c r="AS6" s="92"/>
    </row>
    <row r="7" spans="1:50" ht="15" customHeight="1">
      <c r="G7" s="113" t="s">
        <v>62</v>
      </c>
      <c r="L7" s="94"/>
      <c r="M7" s="98"/>
      <c r="N7" s="75" t="s">
        <v>41</v>
      </c>
      <c r="O7" s="67"/>
      <c r="P7" s="76" t="s">
        <v>35</v>
      </c>
      <c r="Q7" s="76" t="s">
        <v>41</v>
      </c>
      <c r="R7" s="67"/>
      <c r="S7" s="99" t="s">
        <v>42</v>
      </c>
      <c r="Z7" s="66" t="s">
        <v>83</v>
      </c>
      <c r="AA7" s="73"/>
      <c r="AB7" s="100" t="s">
        <v>59</v>
      </c>
    </row>
    <row r="8" spans="1:50" s="67" customFormat="1" ht="15" customHeight="1">
      <c r="A8" s="69" t="s">
        <v>60</v>
      </c>
      <c r="B8" s="69" t="s">
        <v>61</v>
      </c>
      <c r="C8" s="69" t="s">
        <v>62</v>
      </c>
      <c r="D8" s="69" t="s">
        <v>63</v>
      </c>
      <c r="E8" s="69" t="s">
        <v>64</v>
      </c>
      <c r="F8" s="101"/>
      <c r="G8" s="79" t="s">
        <v>22</v>
      </c>
      <c r="H8" s="79" t="s">
        <v>23</v>
      </c>
      <c r="I8" s="79" t="s">
        <v>24</v>
      </c>
      <c r="J8" s="79" t="s">
        <v>25</v>
      </c>
      <c r="K8" s="79" t="s">
        <v>26</v>
      </c>
      <c r="L8" s="79" t="s">
        <v>62</v>
      </c>
      <c r="M8" s="102"/>
      <c r="N8" s="63" t="s">
        <v>72</v>
      </c>
      <c r="O8" s="63" t="s">
        <v>41</v>
      </c>
      <c r="P8" s="63" t="s">
        <v>34</v>
      </c>
      <c r="Q8" s="63" t="s">
        <v>43</v>
      </c>
      <c r="R8" s="101"/>
      <c r="S8" s="79" t="s">
        <v>27</v>
      </c>
      <c r="T8" s="79" t="s">
        <v>28</v>
      </c>
      <c r="U8" s="79" t="s">
        <v>29</v>
      </c>
      <c r="V8" s="79" t="s">
        <v>30</v>
      </c>
      <c r="W8" s="79" t="s">
        <v>31</v>
      </c>
      <c r="X8" s="79" t="s">
        <v>69</v>
      </c>
      <c r="Y8" s="69" t="s">
        <v>54</v>
      </c>
      <c r="Z8" s="69" t="s">
        <v>43</v>
      </c>
      <c r="AA8" s="103"/>
      <c r="AB8" s="104" t="s">
        <v>70</v>
      </c>
      <c r="AC8" s="69" t="s">
        <v>71</v>
      </c>
    </row>
    <row r="9" spans="1:50" s="67" customFormat="1" ht="15" customHeight="1">
      <c r="A9" s="116"/>
      <c r="B9" s="116"/>
      <c r="C9" s="116"/>
      <c r="D9" s="116"/>
      <c r="E9" s="116"/>
      <c r="F9" s="117"/>
      <c r="G9" s="118"/>
      <c r="H9" s="118"/>
      <c r="I9" s="118"/>
      <c r="J9" s="118"/>
      <c r="K9" s="118"/>
      <c r="L9" s="118"/>
      <c r="M9" s="102"/>
      <c r="N9" s="49"/>
      <c r="O9" s="49"/>
      <c r="P9" s="49"/>
      <c r="Q9" s="49"/>
      <c r="R9" s="117"/>
      <c r="S9" s="118"/>
      <c r="T9" s="118"/>
      <c r="U9" s="118"/>
      <c r="V9" s="118"/>
      <c r="W9" s="118"/>
      <c r="X9" s="118"/>
      <c r="Y9" s="116"/>
      <c r="Z9" s="116"/>
      <c r="AA9" s="103"/>
      <c r="AB9" s="99"/>
      <c r="AC9" s="116"/>
    </row>
    <row r="10" spans="1:50" ht="15" customHeight="1">
      <c r="A10" s="64">
        <v>95</v>
      </c>
      <c r="B10" t="s">
        <v>149</v>
      </c>
      <c r="C10" s="126"/>
      <c r="D10" s="126"/>
      <c r="E10" s="126"/>
      <c r="F10" s="78"/>
      <c r="G10" s="78"/>
      <c r="H10" s="78"/>
      <c r="I10" s="78"/>
      <c r="J10" s="78"/>
      <c r="K10" s="78"/>
      <c r="L10" s="78"/>
      <c r="M10" s="114"/>
      <c r="N10" s="60"/>
      <c r="O10" s="60"/>
      <c r="P10" s="60"/>
      <c r="Q10" s="60"/>
      <c r="R10" s="106"/>
      <c r="S10" s="78"/>
      <c r="T10" s="78"/>
      <c r="U10" s="78"/>
      <c r="V10" s="78"/>
      <c r="W10" s="78"/>
      <c r="X10" s="78"/>
      <c r="Y10" s="78"/>
      <c r="Z10" s="78"/>
      <c r="AA10" s="73"/>
      <c r="AB10" s="107"/>
      <c r="AC10" s="114"/>
    </row>
    <row r="11" spans="1:50" ht="15" customHeight="1">
      <c r="A11" s="64">
        <v>93</v>
      </c>
      <c r="B11" t="s">
        <v>154</v>
      </c>
      <c r="C11" t="s">
        <v>165</v>
      </c>
      <c r="D11" t="s">
        <v>151</v>
      </c>
      <c r="E11" t="s">
        <v>39</v>
      </c>
      <c r="F11" s="78"/>
      <c r="G11" s="85">
        <v>6</v>
      </c>
      <c r="H11" s="85">
        <v>6</v>
      </c>
      <c r="I11" s="85">
        <v>7</v>
      </c>
      <c r="J11" s="85">
        <v>7.2</v>
      </c>
      <c r="K11" s="85">
        <v>7.5</v>
      </c>
      <c r="L11" s="90">
        <f>SUM((G11*0.1),(H11*0.1),(I11*0.3),(J11*0.3),(K11*0.2))</f>
        <v>6.9600000000000009</v>
      </c>
      <c r="M11" s="78"/>
      <c r="N11" s="52">
        <v>8</v>
      </c>
      <c r="O11" s="14">
        <f>N11</f>
        <v>8</v>
      </c>
      <c r="P11" s="28"/>
      <c r="Q11" s="14">
        <f>O11-P11</f>
        <v>8</v>
      </c>
      <c r="R11" s="106"/>
      <c r="S11" s="108">
        <v>6.5</v>
      </c>
      <c r="T11" s="108">
        <v>6.2</v>
      </c>
      <c r="U11" s="108">
        <v>6.5</v>
      </c>
      <c r="V11" s="108">
        <v>5.8</v>
      </c>
      <c r="W11" s="108">
        <v>5.5</v>
      </c>
      <c r="X11" s="90">
        <f>SUM((S11*0.25),(T11*0.25),(U11*0.2),(V11*0.2),(W11*0.1))</f>
        <v>6.1849999999999996</v>
      </c>
      <c r="Y11" s="108"/>
      <c r="Z11" s="88">
        <f>X11-Y11</f>
        <v>6.1849999999999996</v>
      </c>
      <c r="AA11" s="109"/>
      <c r="AB11" s="89">
        <f>SUM((L11*0.25)+(Q11*0.5)+(Z11*0.25))</f>
        <v>7.2862499999999999</v>
      </c>
      <c r="AC11" s="66">
        <v>1</v>
      </c>
    </row>
    <row r="12" spans="1:50" ht="15" customHeight="1">
      <c r="A12" s="129">
        <v>139</v>
      </c>
      <c r="B12" s="130" t="s">
        <v>108</v>
      </c>
      <c r="C12" s="126"/>
      <c r="D12" s="126"/>
      <c r="E12" s="126"/>
      <c r="F12" s="78"/>
      <c r="G12" s="78"/>
      <c r="H12" s="78"/>
      <c r="I12" s="78"/>
      <c r="J12" s="78"/>
      <c r="K12" s="78"/>
      <c r="L12" s="78"/>
      <c r="M12" s="155"/>
      <c r="N12" s="60"/>
      <c r="O12" s="60"/>
      <c r="P12" s="60"/>
      <c r="Q12" s="60"/>
      <c r="R12" s="106"/>
      <c r="S12" s="78"/>
      <c r="T12" s="78"/>
      <c r="U12" s="78"/>
      <c r="V12" s="78"/>
      <c r="W12" s="78"/>
      <c r="X12" s="78"/>
      <c r="Y12" s="78"/>
      <c r="Z12" s="78"/>
      <c r="AA12" s="109"/>
      <c r="AB12" s="107"/>
      <c r="AC12" s="155"/>
    </row>
    <row r="13" spans="1:50" ht="15" customHeight="1">
      <c r="A13" s="129">
        <v>132</v>
      </c>
      <c r="B13" s="130" t="s">
        <v>99</v>
      </c>
      <c r="C13" t="s">
        <v>169</v>
      </c>
      <c r="D13" t="s">
        <v>18</v>
      </c>
      <c r="E13" t="s">
        <v>95</v>
      </c>
      <c r="F13" s="78"/>
      <c r="G13" s="85">
        <v>5.8</v>
      </c>
      <c r="H13" s="85">
        <v>5.5</v>
      </c>
      <c r="I13" s="85">
        <v>7</v>
      </c>
      <c r="J13" s="85">
        <v>6.5</v>
      </c>
      <c r="K13" s="85">
        <v>8</v>
      </c>
      <c r="L13" s="90">
        <f>SUM((G13*0.1),(H13*0.1),(I13*0.3),(J13*0.3),(K13*0.2))</f>
        <v>6.7799999999999994</v>
      </c>
      <c r="M13" s="78"/>
      <c r="N13" s="52">
        <v>8</v>
      </c>
      <c r="O13" s="14">
        <f>N13</f>
        <v>8</v>
      </c>
      <c r="P13" s="28"/>
      <c r="Q13" s="14">
        <f>O13-P13</f>
        <v>8</v>
      </c>
      <c r="R13" s="106"/>
      <c r="S13" s="108">
        <v>6</v>
      </c>
      <c r="T13" s="108">
        <v>6.5</v>
      </c>
      <c r="U13" s="108">
        <v>6.9</v>
      </c>
      <c r="V13" s="108">
        <v>4.5</v>
      </c>
      <c r="W13" s="108">
        <v>5.2</v>
      </c>
      <c r="X13" s="90">
        <f>SUM((S13*0.25),(T13*0.25),(U13*0.2),(V13*0.2),(W13*0.1))</f>
        <v>5.9250000000000007</v>
      </c>
      <c r="Y13" s="108"/>
      <c r="Z13" s="88">
        <f>X13-Y13</f>
        <v>5.9250000000000007</v>
      </c>
      <c r="AA13" s="109"/>
      <c r="AB13" s="89">
        <f>SUM((L13*0.25)+(Q13*0.5)+(Z13*0.25))</f>
        <v>7.1762500000000005</v>
      </c>
      <c r="AC13" s="66">
        <v>2</v>
      </c>
    </row>
    <row r="14" spans="1:50" ht="15" customHeight="1">
      <c r="A14" s="199">
        <v>127</v>
      </c>
      <c r="B14" s="200" t="s">
        <v>155</v>
      </c>
      <c r="C14" s="201"/>
      <c r="D14" s="201"/>
      <c r="E14" s="201"/>
      <c r="F14" s="202"/>
      <c r="G14" s="202"/>
      <c r="H14" s="202"/>
      <c r="I14" s="202"/>
      <c r="J14" s="202"/>
      <c r="K14" s="202"/>
      <c r="L14" s="202"/>
      <c r="M14" s="203"/>
      <c r="N14" s="204"/>
      <c r="O14" s="204"/>
      <c r="P14" s="204"/>
      <c r="Q14" s="204"/>
      <c r="R14" s="205"/>
      <c r="S14" s="202"/>
      <c r="T14" s="202"/>
      <c r="U14" s="202"/>
      <c r="V14" s="202"/>
      <c r="W14" s="202"/>
      <c r="X14" s="202"/>
      <c r="Y14" s="202"/>
      <c r="Z14" s="202"/>
      <c r="AA14" s="206"/>
      <c r="AB14" s="207"/>
      <c r="AC14" s="203"/>
    </row>
    <row r="15" spans="1:50" ht="15" customHeight="1">
      <c r="A15" s="172">
        <v>126</v>
      </c>
      <c r="B15" s="200" t="s">
        <v>136</v>
      </c>
      <c r="C15" s="173" t="s">
        <v>165</v>
      </c>
      <c r="D15" s="173" t="s">
        <v>151</v>
      </c>
      <c r="E15" s="173" t="s">
        <v>147</v>
      </c>
      <c r="F15" s="202"/>
      <c r="G15" s="208"/>
      <c r="H15" s="208"/>
      <c r="I15" s="208"/>
      <c r="J15" s="208"/>
      <c r="K15" s="208"/>
      <c r="L15" s="209">
        <f>SUM((G15*0.1),(H15*0.1),(I15*0.3),(J15*0.3),(K15*0.2))</f>
        <v>0</v>
      </c>
      <c r="M15" s="202"/>
      <c r="N15" s="174"/>
      <c r="O15" s="175">
        <f>N15</f>
        <v>0</v>
      </c>
      <c r="P15" s="179"/>
      <c r="Q15" s="175">
        <f>O15-P15</f>
        <v>0</v>
      </c>
      <c r="R15" s="205"/>
      <c r="S15" s="210"/>
      <c r="T15" s="210"/>
      <c r="U15" s="210"/>
      <c r="V15" s="210"/>
      <c r="W15" s="210"/>
      <c r="X15" s="209">
        <f>SUM((S15*0.25),(T15*0.25),(U15*0.2),(V15*0.2),(W15*0.1))</f>
        <v>0</v>
      </c>
      <c r="Y15" s="210"/>
      <c r="Z15" s="211">
        <f>X15-Y15</f>
        <v>0</v>
      </c>
      <c r="AA15" s="212"/>
      <c r="AB15" s="213">
        <f>SUM((L15*0.25)+(Q15*0.5)+(Z15*0.25))</f>
        <v>0</v>
      </c>
      <c r="AC15" s="214"/>
    </row>
    <row r="16" spans="1:50" ht="15" customHeight="1">
      <c r="A16" s="199">
        <v>149</v>
      </c>
      <c r="B16" s="200" t="s">
        <v>128</v>
      </c>
      <c r="C16" s="201"/>
      <c r="D16" s="201"/>
      <c r="E16" s="201"/>
      <c r="F16" s="202"/>
      <c r="G16" s="202"/>
      <c r="H16" s="202"/>
      <c r="I16" s="202"/>
      <c r="J16" s="202"/>
      <c r="K16" s="202"/>
      <c r="L16" s="202"/>
      <c r="M16" s="203"/>
      <c r="N16" s="204"/>
      <c r="O16" s="204"/>
      <c r="P16" s="204"/>
      <c r="Q16" s="204"/>
      <c r="R16" s="205"/>
      <c r="S16" s="202"/>
      <c r="T16" s="202"/>
      <c r="U16" s="202"/>
      <c r="V16" s="202"/>
      <c r="W16" s="202"/>
      <c r="X16" s="202"/>
      <c r="Y16" s="202"/>
      <c r="Z16" s="202"/>
      <c r="AA16" s="206"/>
      <c r="AB16" s="207"/>
      <c r="AC16" s="203"/>
    </row>
    <row r="17" spans="1:29" ht="15" customHeight="1">
      <c r="A17" s="199">
        <v>104</v>
      </c>
      <c r="B17" s="215" t="s">
        <v>40</v>
      </c>
      <c r="C17" s="173" t="s">
        <v>101</v>
      </c>
      <c r="D17" s="173" t="s">
        <v>102</v>
      </c>
      <c r="E17" s="173" t="s">
        <v>213</v>
      </c>
      <c r="F17" s="202"/>
      <c r="G17" s="208"/>
      <c r="H17" s="208"/>
      <c r="I17" s="208"/>
      <c r="J17" s="208"/>
      <c r="K17" s="208"/>
      <c r="L17" s="209">
        <f>SUM((G17*0.1),(H17*0.1),(I17*0.3),(J17*0.3),(K17*0.2))</f>
        <v>0</v>
      </c>
      <c r="M17" s="202"/>
      <c r="N17" s="174"/>
      <c r="O17" s="175">
        <f>N17</f>
        <v>0</v>
      </c>
      <c r="P17" s="179"/>
      <c r="Q17" s="175">
        <f>O17-P17</f>
        <v>0</v>
      </c>
      <c r="R17" s="205"/>
      <c r="S17" s="210"/>
      <c r="T17" s="210"/>
      <c r="U17" s="210"/>
      <c r="V17" s="210"/>
      <c r="W17" s="210"/>
      <c r="X17" s="209">
        <f>SUM((S17*0.25),(T17*0.25),(U17*0.2),(V17*0.2),(W17*0.1))</f>
        <v>0</v>
      </c>
      <c r="Y17" s="210"/>
      <c r="Z17" s="211">
        <f>X17-Y17</f>
        <v>0</v>
      </c>
      <c r="AA17" s="212"/>
      <c r="AB17" s="213">
        <f>SUM((L17*0.25)+(Q17*0.5)+(Z17*0.25))</f>
        <v>0</v>
      </c>
      <c r="AC17" s="214"/>
    </row>
    <row r="20" spans="1:29">
      <c r="A20" s="83"/>
      <c r="B20" s="92"/>
      <c r="C20" s="92"/>
      <c r="D20" s="92"/>
      <c r="E20" s="92"/>
      <c r="F20" s="92"/>
      <c r="N20" s="67"/>
      <c r="O20" s="67"/>
      <c r="P20" s="67"/>
      <c r="Q20" s="67"/>
      <c r="R20" s="67"/>
      <c r="AB20" s="67"/>
    </row>
    <row r="21" spans="1:29">
      <c r="B21" s="92"/>
      <c r="C21" s="115"/>
      <c r="D21" s="115"/>
      <c r="E21" s="92"/>
      <c r="F21" s="92"/>
    </row>
    <row r="22" spans="1:29">
      <c r="B22" s="92"/>
    </row>
  </sheetData>
  <mergeCells count="1">
    <mergeCell ref="A3:B3"/>
  </mergeCells>
  <pageMargins left="0.70866141732283505" right="0.70866141732283505" top="0.74803149606299202" bottom="0.74803149606299202" header="0.31496062992126" footer="0.31496062992126"/>
  <pageSetup paperSize="9" scale="110" fitToHeight="0" orientation="landscape" r:id="rId1"/>
  <headerFooter alignWithMargins="0"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5.42578125" style="3" customWidth="1"/>
    <col min="2" max="2" width="20.7109375" style="3" customWidth="1"/>
    <col min="3" max="3" width="24" style="3" customWidth="1"/>
    <col min="4" max="4" width="20.42578125" style="3" customWidth="1"/>
    <col min="5" max="5" width="14.7109375" style="3" customWidth="1"/>
    <col min="6" max="6" width="3" style="16" customWidth="1"/>
    <col min="7" max="11" width="5.42578125" style="3" customWidth="1"/>
    <col min="12" max="12" width="8.85546875" style="3" customWidth="1"/>
    <col min="13" max="13" width="3.140625" style="16" customWidth="1"/>
    <col min="14" max="14" width="6.42578125" style="3" customWidth="1"/>
    <col min="15" max="15" width="10" style="3" customWidth="1"/>
    <col min="16" max="16" width="9.28515625" style="3" customWidth="1"/>
    <col min="17" max="17" width="10.85546875" style="3" customWidth="1"/>
    <col min="18" max="18" width="2.85546875" style="16" customWidth="1"/>
    <col min="19" max="23" width="5.85546875" style="3" customWidth="1"/>
    <col min="24" max="24" width="10.42578125" style="3" customWidth="1"/>
    <col min="25" max="25" width="5.7109375" style="3" customWidth="1"/>
    <col min="26" max="26" width="2.85546875" style="16" customWidth="1"/>
    <col min="27" max="27" width="13.42578125" style="3" customWidth="1"/>
    <col min="28" max="28" width="12.42578125" style="3" customWidth="1"/>
    <col min="29" max="30" width="9.140625" style="3"/>
    <col min="31" max="31" width="10.42578125" style="3" bestFit="1" customWidth="1"/>
    <col min="32" max="16384" width="9.140625" style="3"/>
  </cols>
  <sheetData>
    <row r="1" spans="1:31" ht="15.75">
      <c r="A1" s="112" t="s">
        <v>116</v>
      </c>
      <c r="D1" s="66" t="s">
        <v>0</v>
      </c>
      <c r="E1" s="66" t="s">
        <v>1</v>
      </c>
      <c r="N1" s="16"/>
      <c r="O1" s="16"/>
      <c r="P1" s="16"/>
      <c r="Q1" s="16"/>
      <c r="AB1" s="6">
        <f ca="1">NOW()</f>
        <v>42863.428831481484</v>
      </c>
    </row>
    <row r="2" spans="1:31" ht="15.75">
      <c r="A2" s="19"/>
      <c r="D2" s="66"/>
      <c r="E2" s="66" t="s">
        <v>2</v>
      </c>
      <c r="N2" s="16"/>
      <c r="O2" s="16"/>
      <c r="P2" s="16"/>
      <c r="Q2" s="16"/>
      <c r="AB2" s="9">
        <f ca="1">NOW()</f>
        <v>42863.428831481484</v>
      </c>
    </row>
    <row r="3" spans="1:31" ht="15.75">
      <c r="A3" s="221" t="s">
        <v>117</v>
      </c>
      <c r="B3" s="222"/>
      <c r="D3" s="66"/>
      <c r="E3" s="66" t="s">
        <v>3</v>
      </c>
      <c r="G3" s="20"/>
      <c r="N3" s="16"/>
      <c r="O3" s="16"/>
      <c r="P3" s="16"/>
      <c r="Q3" s="16"/>
      <c r="AE3" s="9"/>
    </row>
    <row r="4" spans="1:31" ht="15.75">
      <c r="A4" s="19"/>
      <c r="D4" s="66"/>
      <c r="O4" s="16"/>
      <c r="P4" s="16"/>
      <c r="Q4" s="16"/>
      <c r="AE4" s="9"/>
    </row>
    <row r="5" spans="1:31" ht="15.75">
      <c r="A5" s="112" t="s">
        <v>182</v>
      </c>
      <c r="B5" s="7" t="s">
        <v>214</v>
      </c>
      <c r="G5" s="7" t="s">
        <v>85</v>
      </c>
      <c r="M5" s="17"/>
      <c r="N5" s="7" t="s">
        <v>56</v>
      </c>
      <c r="O5" s="7"/>
      <c r="P5" s="7"/>
      <c r="Q5" s="7"/>
      <c r="R5" s="17"/>
      <c r="S5" s="7" t="s">
        <v>57</v>
      </c>
      <c r="X5" s="7"/>
      <c r="Y5" s="7"/>
      <c r="AA5" s="7"/>
    </row>
    <row r="6" spans="1:31" ht="15.75">
      <c r="A6" s="19" t="s">
        <v>91</v>
      </c>
      <c r="B6" s="7">
        <v>12</v>
      </c>
      <c r="G6" s="3" t="str">
        <f>E1</f>
        <v xml:space="preserve">a </v>
      </c>
      <c r="N6" s="3" t="str">
        <f>E2</f>
        <v>b</v>
      </c>
      <c r="S6" s="3" t="str">
        <f>E3</f>
        <v>c</v>
      </c>
    </row>
    <row r="7" spans="1:31">
      <c r="G7" s="7" t="s">
        <v>62</v>
      </c>
      <c r="L7" s="8" t="s">
        <v>13</v>
      </c>
      <c r="M7" s="18"/>
      <c r="N7" s="37" t="s">
        <v>41</v>
      </c>
      <c r="O7" s="35"/>
      <c r="P7" s="30" t="s">
        <v>35</v>
      </c>
      <c r="Q7" s="30" t="s">
        <v>14</v>
      </c>
      <c r="R7" s="18"/>
      <c r="S7" s="38" t="s">
        <v>42</v>
      </c>
      <c r="Y7" s="7" t="s">
        <v>15</v>
      </c>
      <c r="AA7" s="21" t="s">
        <v>59</v>
      </c>
    </row>
    <row r="8" spans="1:31" s="35" customFormat="1">
      <c r="A8" s="63" t="s">
        <v>60</v>
      </c>
      <c r="B8" s="63" t="s">
        <v>61</v>
      </c>
      <c r="C8" s="63" t="s">
        <v>62</v>
      </c>
      <c r="D8" s="63" t="s">
        <v>63</v>
      </c>
      <c r="E8" s="63" t="s">
        <v>64</v>
      </c>
      <c r="F8" s="51"/>
      <c r="G8" s="36" t="s">
        <v>22</v>
      </c>
      <c r="H8" s="36" t="s">
        <v>23</v>
      </c>
      <c r="I8" s="36" t="s">
        <v>24</v>
      </c>
      <c r="J8" s="36" t="s">
        <v>25</v>
      </c>
      <c r="K8" s="36" t="s">
        <v>26</v>
      </c>
      <c r="L8" s="36" t="s">
        <v>62</v>
      </c>
      <c r="M8" s="56"/>
      <c r="N8" s="63" t="s">
        <v>72</v>
      </c>
      <c r="O8" s="63" t="s">
        <v>41</v>
      </c>
      <c r="P8" s="36" t="s">
        <v>34</v>
      </c>
      <c r="Q8" s="36" t="s">
        <v>41</v>
      </c>
      <c r="R8" s="51"/>
      <c r="S8" s="36" t="s">
        <v>27</v>
      </c>
      <c r="T8" s="36" t="s">
        <v>28</v>
      </c>
      <c r="U8" s="36" t="s">
        <v>29</v>
      </c>
      <c r="V8" s="36" t="s">
        <v>30</v>
      </c>
      <c r="W8" s="36" t="s">
        <v>31</v>
      </c>
      <c r="X8" s="63" t="s">
        <v>54</v>
      </c>
      <c r="Y8" s="63" t="s">
        <v>42</v>
      </c>
      <c r="Z8" s="54"/>
      <c r="AA8" s="22" t="s">
        <v>70</v>
      </c>
      <c r="AB8" s="63" t="s">
        <v>71</v>
      </c>
    </row>
    <row r="9" spans="1:31" s="35" customFormat="1">
      <c r="A9" s="49"/>
      <c r="B9" s="49"/>
      <c r="C9" s="49"/>
      <c r="D9" s="49"/>
      <c r="E9" s="49"/>
      <c r="F9" s="55"/>
      <c r="G9" s="50"/>
      <c r="H9" s="50"/>
      <c r="I9" s="50"/>
      <c r="J9" s="50"/>
      <c r="K9" s="50"/>
      <c r="L9" s="50"/>
      <c r="M9" s="56"/>
      <c r="N9" s="49"/>
      <c r="O9" s="49"/>
      <c r="P9" s="50"/>
      <c r="Q9" s="50"/>
      <c r="R9" s="55"/>
      <c r="S9" s="50"/>
      <c r="T9" s="50"/>
      <c r="U9" s="50"/>
      <c r="V9" s="50"/>
      <c r="W9" s="50"/>
      <c r="X9" s="49"/>
      <c r="Y9" s="49"/>
      <c r="Z9" s="54"/>
      <c r="AA9" s="38"/>
      <c r="AB9" s="49"/>
    </row>
    <row r="10" spans="1:31">
      <c r="A10" s="64">
        <v>130</v>
      </c>
      <c r="B10" t="s">
        <v>162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3"/>
      <c r="O10" s="23"/>
      <c r="P10" s="23"/>
      <c r="Q10" s="23"/>
      <c r="R10" s="23"/>
      <c r="S10" s="25"/>
      <c r="T10" s="25"/>
      <c r="U10" s="25"/>
      <c r="V10" s="25"/>
      <c r="W10" s="25"/>
      <c r="X10" s="25"/>
      <c r="Y10" s="25"/>
      <c r="Z10" s="25"/>
      <c r="AA10" s="24"/>
      <c r="AB10" s="25"/>
    </row>
    <row r="11" spans="1:31">
      <c r="A11" s="64">
        <v>101</v>
      </c>
      <c r="B11" t="s">
        <v>203</v>
      </c>
      <c r="C11" t="s">
        <v>101</v>
      </c>
      <c r="D11" t="s">
        <v>102</v>
      </c>
      <c r="E11" t="s">
        <v>100</v>
      </c>
      <c r="G11" s="27">
        <v>6</v>
      </c>
      <c r="H11" s="27">
        <v>6</v>
      </c>
      <c r="I11" s="27">
        <v>6</v>
      </c>
      <c r="J11" s="27">
        <v>7</v>
      </c>
      <c r="K11" s="27">
        <v>7</v>
      </c>
      <c r="L11" s="14">
        <f>SUM((G11*0.1),(H11*0.1),(I11*0.3),(J11*0.3),(K11*0.2))</f>
        <v>6.5</v>
      </c>
      <c r="N11" s="53">
        <v>6.46</v>
      </c>
      <c r="O11" s="14">
        <f>N11</f>
        <v>6.46</v>
      </c>
      <c r="P11" s="28"/>
      <c r="Q11" s="14">
        <f>O11-P11</f>
        <v>6.46</v>
      </c>
      <c r="R11" s="26"/>
      <c r="S11" s="12">
        <v>4.5</v>
      </c>
      <c r="T11" s="12">
        <v>4</v>
      </c>
      <c r="U11" s="12">
        <v>5</v>
      </c>
      <c r="V11" s="12">
        <v>5.2</v>
      </c>
      <c r="W11" s="12">
        <v>4</v>
      </c>
      <c r="X11" s="28"/>
      <c r="Y11" s="26">
        <f>SUM((S11*0.25)+(T11*0.25)+(U11*0.2)+(V11*0.2)+(W11*0.1))-X11</f>
        <v>4.5650000000000004</v>
      </c>
      <c r="Z11" s="26"/>
      <c r="AA11" s="15">
        <f>SUM((L11*0.25)+(Q11*0.5)+(Y11*0.25))</f>
        <v>5.9962500000000007</v>
      </c>
      <c r="AB11" s="3">
        <v>1</v>
      </c>
    </row>
  </sheetData>
  <mergeCells count="1">
    <mergeCell ref="A3:B3"/>
  </mergeCells>
  <pageMargins left="0.70866141732283505" right="0.70866141732283505" top="0.74803149606299202" bottom="0.74803149606299202" header="0.31496062992126" footer="0.31496062992126"/>
  <pageSetup paperSize="9" scale="120" fitToHeight="0" orientation="landscape" r:id="rId1"/>
  <headerFooter alignWithMargins="0"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F119"/>
  <sheetViews>
    <sheetView zoomScale="80" zoomScaleNormal="80" zoomScalePage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8.85546875" defaultRowHeight="12.75"/>
  <cols>
    <col min="1" max="1" width="5.42578125" customWidth="1"/>
    <col min="2" max="2" width="21.28515625" customWidth="1"/>
    <col min="3" max="3" width="21.42578125" customWidth="1"/>
    <col min="4" max="4" width="22.85546875" customWidth="1"/>
    <col min="5" max="5" width="14.85546875" customWidth="1"/>
    <col min="6" max="6" width="3.85546875" customWidth="1"/>
    <col min="7" max="12" width="7.42578125" customWidth="1"/>
    <col min="13" max="13" width="3.42578125" customWidth="1"/>
    <col min="14" max="21" width="5.7109375" customWidth="1"/>
    <col min="22" max="22" width="9.7109375" customWidth="1"/>
    <col min="23" max="23" width="6.42578125" customWidth="1"/>
    <col min="24" max="24" width="3.140625" customWidth="1"/>
    <col min="25" max="32" width="5.7109375" customWidth="1"/>
    <col min="33" max="33" width="10.85546875" customWidth="1"/>
    <col min="34" max="34" width="6.42578125" customWidth="1"/>
    <col min="35" max="35" width="3.140625" style="1" customWidth="1"/>
    <col min="36" max="36" width="13.85546875" style="1" customWidth="1"/>
    <col min="37" max="39" width="15.85546875" hidden="1" customWidth="1"/>
    <col min="40" max="56" width="0" hidden="1" customWidth="1"/>
  </cols>
  <sheetData>
    <row r="1" spans="1:58" s="3" customFormat="1" ht="15.75">
      <c r="A1" s="112" t="s">
        <v>116</v>
      </c>
      <c r="C1" s="93">
        <f ca="1">NOW()</f>
        <v>42863.428831481484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</row>
    <row r="2" spans="1:58" s="3" customFormat="1" ht="15.75">
      <c r="A2" s="19"/>
      <c r="C2" s="95">
        <f ca="1">NOW()</f>
        <v>42863.428831481484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13"/>
      <c r="V2" s="66"/>
      <c r="W2" s="66"/>
      <c r="X2" s="113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</row>
    <row r="3" spans="1:58" s="3" customFormat="1" ht="15.75">
      <c r="A3" s="221" t="s">
        <v>117</v>
      </c>
      <c r="B3" s="222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13"/>
      <c r="O3" s="66"/>
      <c r="P3" s="66"/>
      <c r="Q3" s="113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95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</row>
    <row r="4" spans="1:58" s="3" customFormat="1" ht="15.75">
      <c r="A4" s="11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95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</row>
    <row r="5" spans="1:58" s="3" customFormat="1" ht="15.75">
      <c r="A5" s="225" t="s">
        <v>215</v>
      </c>
      <c r="B5" s="225"/>
      <c r="C5" s="66" t="s">
        <v>271</v>
      </c>
      <c r="D5" s="66"/>
      <c r="E5" s="66"/>
      <c r="F5" s="66"/>
      <c r="G5" s="226" t="s">
        <v>52</v>
      </c>
      <c r="H5" s="226"/>
      <c r="I5" s="113"/>
      <c r="J5" s="113"/>
      <c r="K5" s="113"/>
      <c r="L5" s="113"/>
      <c r="M5" s="113"/>
      <c r="N5" s="226" t="s">
        <v>53</v>
      </c>
      <c r="O5" s="226"/>
      <c r="P5" s="66"/>
      <c r="Q5" s="66"/>
      <c r="R5" s="113"/>
      <c r="S5" s="66"/>
      <c r="T5" s="113"/>
      <c r="U5" s="66"/>
      <c r="V5" s="66"/>
      <c r="W5" s="66"/>
      <c r="X5" s="66"/>
      <c r="Y5" s="226" t="s">
        <v>57</v>
      </c>
      <c r="Z5" s="22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226" t="s">
        <v>52</v>
      </c>
      <c r="AM5" s="226"/>
      <c r="AN5" s="113"/>
      <c r="AO5" s="113"/>
      <c r="AP5" s="113"/>
      <c r="AQ5" s="113"/>
      <c r="AR5" s="113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</row>
    <row r="6" spans="1:58" s="3" customFormat="1" ht="15.75">
      <c r="A6" s="112" t="s">
        <v>91</v>
      </c>
      <c r="B6" s="113">
        <v>14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58" s="3" customFormat="1" ht="1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 t="s">
        <v>44</v>
      </c>
      <c r="X7" s="71"/>
      <c r="Y7" s="66"/>
      <c r="Z7" s="66"/>
      <c r="AA7" s="66"/>
      <c r="AB7" s="66"/>
      <c r="AC7" s="66"/>
      <c r="AD7" s="66"/>
      <c r="AE7" s="66"/>
      <c r="AF7" s="66"/>
      <c r="AG7" s="66"/>
      <c r="AH7" s="67" t="s">
        <v>44</v>
      </c>
      <c r="AI7" s="72"/>
      <c r="AJ7" s="67" t="s">
        <v>88</v>
      </c>
      <c r="AK7" s="72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73"/>
      <c r="BE7" s="67" t="s">
        <v>59</v>
      </c>
      <c r="BF7" s="66"/>
    </row>
    <row r="8" spans="1:58" s="3" customFormat="1" ht="15">
      <c r="A8" s="67" t="s">
        <v>60</v>
      </c>
      <c r="B8" s="67" t="s">
        <v>61</v>
      </c>
      <c r="C8" s="67" t="s">
        <v>196</v>
      </c>
      <c r="D8" s="67" t="s">
        <v>62</v>
      </c>
      <c r="E8" s="67" t="s">
        <v>63</v>
      </c>
      <c r="F8" s="74"/>
      <c r="G8" s="67" t="s">
        <v>62</v>
      </c>
      <c r="H8" s="67"/>
      <c r="I8" s="67"/>
      <c r="J8" s="67"/>
      <c r="K8" s="67"/>
      <c r="L8" s="67"/>
      <c r="M8" s="74"/>
      <c r="N8" s="67" t="s">
        <v>65</v>
      </c>
      <c r="O8" s="67" t="s">
        <v>66</v>
      </c>
      <c r="P8" s="67" t="s">
        <v>45</v>
      </c>
      <c r="Q8" s="67" t="s">
        <v>46</v>
      </c>
      <c r="R8" s="67" t="s">
        <v>47</v>
      </c>
      <c r="S8" s="67" t="s">
        <v>48</v>
      </c>
      <c r="T8" s="67" t="s">
        <v>67</v>
      </c>
      <c r="U8" s="67" t="s">
        <v>49</v>
      </c>
      <c r="V8" s="67" t="s">
        <v>87</v>
      </c>
      <c r="W8" s="67" t="s">
        <v>50</v>
      </c>
      <c r="X8" s="71"/>
      <c r="Y8" s="67" t="s">
        <v>65</v>
      </c>
      <c r="Z8" s="67" t="s">
        <v>66</v>
      </c>
      <c r="AA8" s="67" t="s">
        <v>45</v>
      </c>
      <c r="AB8" s="67" t="s">
        <v>46</v>
      </c>
      <c r="AC8" s="67" t="s">
        <v>47</v>
      </c>
      <c r="AD8" s="67" t="s">
        <v>48</v>
      </c>
      <c r="AE8" s="67" t="s">
        <v>67</v>
      </c>
      <c r="AF8" s="67" t="s">
        <v>49</v>
      </c>
      <c r="AG8" s="67" t="s">
        <v>87</v>
      </c>
      <c r="AH8" s="67" t="s">
        <v>50</v>
      </c>
      <c r="AI8" s="72"/>
      <c r="AJ8" s="67" t="s">
        <v>68</v>
      </c>
      <c r="AK8" s="72"/>
      <c r="AL8" s="67" t="s">
        <v>62</v>
      </c>
      <c r="AM8" s="67"/>
      <c r="AN8" s="67"/>
      <c r="AO8" s="67"/>
      <c r="AP8" s="67"/>
      <c r="AQ8" s="67"/>
      <c r="AR8" s="74"/>
      <c r="AS8" s="75" t="s">
        <v>41</v>
      </c>
      <c r="AT8" s="67"/>
      <c r="AU8" s="76" t="s">
        <v>35</v>
      </c>
      <c r="AV8" s="77" t="s">
        <v>41</v>
      </c>
      <c r="AW8" s="74"/>
      <c r="AX8" s="223" t="s">
        <v>42</v>
      </c>
      <c r="AY8" s="223"/>
      <c r="AZ8" s="66"/>
      <c r="BA8" s="66"/>
      <c r="BB8" s="66"/>
      <c r="BC8" s="66"/>
      <c r="BD8" s="72"/>
      <c r="BE8" s="67" t="s">
        <v>70</v>
      </c>
      <c r="BF8" s="67" t="s">
        <v>71</v>
      </c>
    </row>
    <row r="9" spans="1:58" s="3" customFormat="1" ht="15">
      <c r="A9" s="66"/>
      <c r="B9" s="66"/>
      <c r="C9" s="66"/>
      <c r="D9" s="66"/>
      <c r="E9" s="66"/>
      <c r="F9" s="78"/>
      <c r="G9" s="79" t="s">
        <v>22</v>
      </c>
      <c r="H9" s="79" t="s">
        <v>23</v>
      </c>
      <c r="I9" s="79" t="s">
        <v>24</v>
      </c>
      <c r="J9" s="79" t="s">
        <v>25</v>
      </c>
      <c r="K9" s="79" t="s">
        <v>26</v>
      </c>
      <c r="L9" s="79" t="s">
        <v>62</v>
      </c>
      <c r="M9" s="78"/>
      <c r="N9" s="66"/>
      <c r="O9" s="66"/>
      <c r="P9" s="66"/>
      <c r="Q9" s="66"/>
      <c r="R9" s="66"/>
      <c r="S9" s="66"/>
      <c r="T9" s="66"/>
      <c r="U9" s="66"/>
      <c r="V9" s="66"/>
      <c r="W9" s="66"/>
      <c r="X9" s="114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73"/>
      <c r="AJ9" s="66"/>
      <c r="AK9" s="73"/>
      <c r="AL9" s="79" t="s">
        <v>22</v>
      </c>
      <c r="AM9" s="79" t="s">
        <v>23</v>
      </c>
      <c r="AN9" s="79" t="s">
        <v>24</v>
      </c>
      <c r="AO9" s="79" t="s">
        <v>25</v>
      </c>
      <c r="AP9" s="79" t="s">
        <v>26</v>
      </c>
      <c r="AQ9" s="79" t="s">
        <v>62</v>
      </c>
      <c r="AR9" s="78"/>
      <c r="AS9" s="69" t="s">
        <v>72</v>
      </c>
      <c r="AT9" s="69" t="s">
        <v>41</v>
      </c>
      <c r="AU9" s="79" t="s">
        <v>34</v>
      </c>
      <c r="AV9" s="81" t="s">
        <v>43</v>
      </c>
      <c r="AW9" s="78"/>
      <c r="AX9" s="79" t="s">
        <v>27</v>
      </c>
      <c r="AY9" s="79" t="s">
        <v>28</v>
      </c>
      <c r="AZ9" s="79" t="s">
        <v>29</v>
      </c>
      <c r="BA9" s="79" t="s">
        <v>30</v>
      </c>
      <c r="BB9" s="79" t="s">
        <v>31</v>
      </c>
      <c r="BC9" s="79" t="s">
        <v>69</v>
      </c>
      <c r="BD9" s="73"/>
      <c r="BE9" s="66"/>
      <c r="BF9" s="66"/>
    </row>
    <row r="10" spans="1:58" s="3" customFormat="1" ht="15">
      <c r="A10" s="64">
        <v>132</v>
      </c>
      <c r="B10" t="s">
        <v>125</v>
      </c>
      <c r="C10" s="114"/>
      <c r="D10" s="114"/>
      <c r="E10" s="114"/>
      <c r="F10" s="78"/>
      <c r="G10" s="114"/>
      <c r="H10" s="114"/>
      <c r="I10" s="114"/>
      <c r="J10" s="114"/>
      <c r="K10" s="114"/>
      <c r="L10" s="114"/>
      <c r="M10" s="78"/>
      <c r="N10" s="108">
        <v>2.8</v>
      </c>
      <c r="O10" s="108">
        <v>5.5</v>
      </c>
      <c r="P10" s="108">
        <v>4.8</v>
      </c>
      <c r="Q10" s="108">
        <v>3</v>
      </c>
      <c r="R10" s="108">
        <v>5</v>
      </c>
      <c r="S10" s="108">
        <v>6</v>
      </c>
      <c r="T10" s="108">
        <v>5.8</v>
      </c>
      <c r="U10" s="108"/>
      <c r="V10" s="91">
        <f t="shared" ref="V10:V15" si="0">SUM(N10:U10)</f>
        <v>32.9</v>
      </c>
      <c r="W10" s="107"/>
      <c r="X10" s="114"/>
      <c r="Y10" s="108">
        <v>4</v>
      </c>
      <c r="Z10" s="108">
        <v>6</v>
      </c>
      <c r="AA10" s="108">
        <v>4.5</v>
      </c>
      <c r="AB10" s="108">
        <v>6</v>
      </c>
      <c r="AC10" s="108">
        <v>4.5</v>
      </c>
      <c r="AD10" s="108">
        <v>5</v>
      </c>
      <c r="AE10" s="108">
        <v>5.5</v>
      </c>
      <c r="AF10" s="108"/>
      <c r="AG10" s="91">
        <f t="shared" ref="AG10:AG15" si="1">SUM(Y10:AF10)</f>
        <v>35.5</v>
      </c>
      <c r="AH10" s="107"/>
      <c r="AI10" s="73"/>
      <c r="AJ10" s="78"/>
      <c r="AK10" s="109"/>
      <c r="AL10" s="114"/>
      <c r="AM10" s="114"/>
      <c r="AN10" s="114"/>
      <c r="AO10" s="114"/>
      <c r="AP10" s="114"/>
      <c r="AQ10" s="114"/>
      <c r="AR10" s="78"/>
      <c r="AS10" s="105"/>
      <c r="AT10" s="105"/>
      <c r="AU10" s="105"/>
      <c r="AV10" s="105"/>
      <c r="AW10" s="106"/>
      <c r="AX10" s="105"/>
      <c r="AY10" s="105"/>
      <c r="AZ10" s="105"/>
      <c r="BA10" s="105"/>
      <c r="BB10" s="105"/>
      <c r="BC10" s="107"/>
      <c r="BD10" s="73"/>
      <c r="BE10" s="107"/>
      <c r="BF10" s="114"/>
    </row>
    <row r="11" spans="1:58" s="3" customFormat="1" ht="15">
      <c r="A11" s="64">
        <v>105</v>
      </c>
      <c r="B11" t="s">
        <v>140</v>
      </c>
      <c r="C11" s="114"/>
      <c r="D11" s="114"/>
      <c r="E11" s="114"/>
      <c r="F11" s="78"/>
      <c r="G11" s="114"/>
      <c r="H11" s="114"/>
      <c r="I11" s="114"/>
      <c r="J11" s="114"/>
      <c r="K11" s="114"/>
      <c r="L11" s="114"/>
      <c r="M11" s="78"/>
      <c r="N11" s="108">
        <v>0</v>
      </c>
      <c r="O11" s="108">
        <v>6.5</v>
      </c>
      <c r="P11" s="108">
        <v>7.5</v>
      </c>
      <c r="Q11" s="108">
        <v>7.5</v>
      </c>
      <c r="R11" s="108">
        <v>6.6</v>
      </c>
      <c r="S11" s="108">
        <v>7</v>
      </c>
      <c r="T11" s="108">
        <v>6.3</v>
      </c>
      <c r="U11" s="108"/>
      <c r="V11" s="91">
        <f t="shared" si="0"/>
        <v>41.4</v>
      </c>
      <c r="W11" s="107"/>
      <c r="X11" s="114"/>
      <c r="Y11" s="108">
        <v>5.5</v>
      </c>
      <c r="Z11" s="108">
        <v>6</v>
      </c>
      <c r="AA11" s="108">
        <v>6</v>
      </c>
      <c r="AB11" s="108">
        <v>6</v>
      </c>
      <c r="AC11" s="108">
        <v>6.5</v>
      </c>
      <c r="AD11" s="108">
        <v>6</v>
      </c>
      <c r="AE11" s="108">
        <v>6</v>
      </c>
      <c r="AF11" s="108"/>
      <c r="AG11" s="91">
        <f t="shared" si="1"/>
        <v>42</v>
      </c>
      <c r="AH11" s="107"/>
      <c r="AI11" s="73"/>
      <c r="AJ11" s="78"/>
      <c r="AK11" s="73"/>
      <c r="AL11" s="114"/>
      <c r="AM11" s="114"/>
      <c r="AN11" s="114"/>
      <c r="AO11" s="114"/>
      <c r="AP11" s="114"/>
      <c r="AQ11" s="114"/>
      <c r="AR11" s="78"/>
      <c r="AS11" s="114"/>
      <c r="AT11" s="114"/>
      <c r="AU11" s="114"/>
      <c r="AV11" s="114"/>
      <c r="AW11" s="78"/>
      <c r="AX11" s="114"/>
      <c r="AY11" s="114"/>
      <c r="AZ11" s="114"/>
      <c r="BA11" s="114"/>
      <c r="BB11" s="114"/>
      <c r="BC11" s="114"/>
      <c r="BD11" s="73"/>
      <c r="BE11" s="114"/>
      <c r="BF11" s="114"/>
    </row>
    <row r="12" spans="1:58" s="3" customFormat="1" ht="15">
      <c r="A12" s="64">
        <v>103</v>
      </c>
      <c r="B12" t="s">
        <v>141</v>
      </c>
      <c r="C12" s="114"/>
      <c r="D12" s="114"/>
      <c r="E12" s="114"/>
      <c r="F12" s="78"/>
      <c r="G12" s="114"/>
      <c r="H12" s="114"/>
      <c r="I12" s="114"/>
      <c r="J12" s="114"/>
      <c r="K12" s="114"/>
      <c r="L12" s="114"/>
      <c r="M12" s="78"/>
      <c r="N12" s="108">
        <v>5</v>
      </c>
      <c r="O12" s="108">
        <v>5.8</v>
      </c>
      <c r="P12" s="108">
        <v>6.4</v>
      </c>
      <c r="Q12" s="108">
        <v>3.5</v>
      </c>
      <c r="R12" s="108">
        <v>5</v>
      </c>
      <c r="S12" s="108">
        <v>5.5</v>
      </c>
      <c r="T12" s="108">
        <v>0</v>
      </c>
      <c r="U12" s="108"/>
      <c r="V12" s="91">
        <f t="shared" si="0"/>
        <v>31.200000000000003</v>
      </c>
      <c r="W12" s="107"/>
      <c r="X12" s="114"/>
      <c r="Y12" s="108">
        <v>6.5</v>
      </c>
      <c r="Z12" s="108">
        <v>6</v>
      </c>
      <c r="AA12" s="108">
        <v>5.5</v>
      </c>
      <c r="AB12" s="108">
        <v>2</v>
      </c>
      <c r="AC12" s="108">
        <v>4.5</v>
      </c>
      <c r="AD12" s="108">
        <v>4</v>
      </c>
      <c r="AE12" s="108">
        <v>5</v>
      </c>
      <c r="AF12" s="108"/>
      <c r="AG12" s="91">
        <f t="shared" si="1"/>
        <v>33.5</v>
      </c>
      <c r="AH12" s="107"/>
      <c r="AI12" s="73"/>
      <c r="AJ12" s="78"/>
      <c r="AK12" s="73"/>
      <c r="AL12" s="114"/>
      <c r="AM12" s="114"/>
      <c r="AN12" s="114"/>
      <c r="AO12" s="114"/>
      <c r="AP12" s="114"/>
      <c r="AQ12" s="114"/>
      <c r="AR12" s="78"/>
      <c r="AS12" s="114"/>
      <c r="AT12" s="114"/>
      <c r="AU12" s="114"/>
      <c r="AV12" s="114"/>
      <c r="AW12" s="78"/>
      <c r="AX12" s="114"/>
      <c r="AY12" s="114"/>
      <c r="AZ12" s="114"/>
      <c r="BA12" s="114"/>
      <c r="BB12" s="114"/>
      <c r="BC12" s="114"/>
      <c r="BD12" s="73"/>
      <c r="BE12" s="114"/>
      <c r="BF12" s="114"/>
    </row>
    <row r="13" spans="1:58" s="3" customFormat="1" ht="15">
      <c r="A13" s="64">
        <v>97</v>
      </c>
      <c r="B13" t="s">
        <v>139</v>
      </c>
      <c r="C13" s="114"/>
      <c r="D13" s="114"/>
      <c r="E13" s="114"/>
      <c r="F13" s="78"/>
      <c r="G13" s="114"/>
      <c r="H13" s="114"/>
      <c r="I13" s="114"/>
      <c r="J13" s="114"/>
      <c r="K13" s="114"/>
      <c r="L13" s="114"/>
      <c r="M13" s="78"/>
      <c r="N13" s="108">
        <v>0</v>
      </c>
      <c r="O13" s="108">
        <v>4.8</v>
      </c>
      <c r="P13" s="108">
        <v>5.5</v>
      </c>
      <c r="Q13" s="108">
        <v>6</v>
      </c>
      <c r="R13" s="108">
        <v>4.5999999999999996</v>
      </c>
      <c r="S13" s="108">
        <v>5</v>
      </c>
      <c r="T13" s="108">
        <v>5.0999999999999996</v>
      </c>
      <c r="U13" s="108"/>
      <c r="V13" s="91">
        <f t="shared" si="0"/>
        <v>31</v>
      </c>
      <c r="W13" s="107"/>
      <c r="X13" s="114"/>
      <c r="Y13" s="108">
        <v>0</v>
      </c>
      <c r="Z13" s="108">
        <v>4.5</v>
      </c>
      <c r="AA13" s="108">
        <v>4</v>
      </c>
      <c r="AB13" s="108">
        <v>4.5</v>
      </c>
      <c r="AC13" s="108">
        <v>4</v>
      </c>
      <c r="AD13" s="108">
        <v>4</v>
      </c>
      <c r="AE13" s="108">
        <v>4</v>
      </c>
      <c r="AF13" s="108"/>
      <c r="AG13" s="91">
        <f t="shared" si="1"/>
        <v>25</v>
      </c>
      <c r="AH13" s="107"/>
      <c r="AI13" s="73"/>
      <c r="AJ13" s="78"/>
      <c r="AK13" s="73"/>
      <c r="AL13" s="114"/>
      <c r="AM13" s="114"/>
      <c r="AN13" s="114"/>
      <c r="AO13" s="114"/>
      <c r="AP13" s="114"/>
      <c r="AQ13" s="114"/>
      <c r="AR13" s="78"/>
      <c r="AS13" s="114"/>
      <c r="AT13" s="114"/>
      <c r="AU13" s="114"/>
      <c r="AV13" s="114"/>
      <c r="AW13" s="78"/>
      <c r="AX13" s="114"/>
      <c r="AY13" s="114"/>
      <c r="AZ13" s="114"/>
      <c r="BA13" s="114"/>
      <c r="BB13" s="114"/>
      <c r="BC13" s="114"/>
      <c r="BD13" s="73"/>
      <c r="BE13" s="114"/>
      <c r="BF13" s="114"/>
    </row>
    <row r="14" spans="1:58" s="3" customFormat="1" ht="15">
      <c r="A14" s="64">
        <v>95</v>
      </c>
      <c r="B14" t="s">
        <v>142</v>
      </c>
      <c r="C14" s="114"/>
      <c r="D14" s="114"/>
      <c r="E14" s="114"/>
      <c r="F14" s="78"/>
      <c r="G14" s="114"/>
      <c r="H14" s="114"/>
      <c r="I14" s="114"/>
      <c r="J14" s="114"/>
      <c r="K14" s="114"/>
      <c r="L14" s="114"/>
      <c r="M14" s="78"/>
      <c r="N14" s="108">
        <v>0</v>
      </c>
      <c r="O14" s="108">
        <v>6.4</v>
      </c>
      <c r="P14" s="108">
        <v>4.5999999999999996</v>
      </c>
      <c r="Q14" s="108">
        <v>5.6</v>
      </c>
      <c r="R14" s="108">
        <v>5.4</v>
      </c>
      <c r="S14" s="108">
        <v>0</v>
      </c>
      <c r="T14" s="108">
        <v>5</v>
      </c>
      <c r="U14" s="108"/>
      <c r="V14" s="91">
        <f t="shared" si="0"/>
        <v>27</v>
      </c>
      <c r="W14" s="107"/>
      <c r="X14" s="114"/>
      <c r="Y14" s="108">
        <v>0</v>
      </c>
      <c r="Z14" s="108">
        <v>4.5</v>
      </c>
      <c r="AA14" s="108">
        <v>3</v>
      </c>
      <c r="AB14" s="108">
        <v>5.5</v>
      </c>
      <c r="AC14" s="108">
        <v>5.5</v>
      </c>
      <c r="AD14" s="108">
        <v>0</v>
      </c>
      <c r="AE14" s="108">
        <v>4</v>
      </c>
      <c r="AF14" s="108"/>
      <c r="AG14" s="91">
        <f t="shared" si="1"/>
        <v>22.5</v>
      </c>
      <c r="AH14" s="107"/>
      <c r="AI14" s="73"/>
      <c r="AJ14" s="78"/>
      <c r="AK14" s="73"/>
      <c r="AL14" s="114"/>
      <c r="AM14" s="114"/>
      <c r="AN14" s="114"/>
      <c r="AO14" s="114"/>
      <c r="AP14" s="114"/>
      <c r="AQ14" s="114"/>
      <c r="AR14" s="78"/>
      <c r="AS14" s="114"/>
      <c r="AT14" s="114"/>
      <c r="AU14" s="114"/>
      <c r="AV14" s="114"/>
      <c r="AW14" s="78"/>
      <c r="AX14" s="114"/>
      <c r="AY14" s="114"/>
      <c r="AZ14" s="114"/>
      <c r="BA14" s="114"/>
      <c r="BB14" s="114"/>
      <c r="BC14" s="114"/>
      <c r="BD14" s="73"/>
      <c r="BE14" s="114"/>
      <c r="BF14" s="114"/>
    </row>
    <row r="15" spans="1:58" s="3" customFormat="1" ht="15">
      <c r="A15" s="64">
        <v>149</v>
      </c>
      <c r="B15" t="s">
        <v>107</v>
      </c>
      <c r="C15" s="114"/>
      <c r="D15" s="114"/>
      <c r="E15" s="114"/>
      <c r="F15" s="78"/>
      <c r="G15" s="114"/>
      <c r="H15" s="114"/>
      <c r="I15" s="114"/>
      <c r="J15" s="114"/>
      <c r="K15" s="114"/>
      <c r="L15" s="114"/>
      <c r="M15" s="78"/>
      <c r="N15" s="108">
        <v>0</v>
      </c>
      <c r="O15" s="108">
        <v>5.4</v>
      </c>
      <c r="P15" s="108">
        <v>4.8</v>
      </c>
      <c r="Q15" s="108">
        <v>5.8</v>
      </c>
      <c r="R15" s="108">
        <v>5.2</v>
      </c>
      <c r="S15" s="108">
        <v>0</v>
      </c>
      <c r="T15" s="108">
        <v>5.3</v>
      </c>
      <c r="U15" s="108"/>
      <c r="V15" s="91">
        <f t="shared" si="0"/>
        <v>26.5</v>
      </c>
      <c r="W15" s="107"/>
      <c r="X15" s="114"/>
      <c r="Y15" s="108">
        <v>0</v>
      </c>
      <c r="Z15" s="108">
        <v>4</v>
      </c>
      <c r="AA15" s="108">
        <v>3.5</v>
      </c>
      <c r="AB15" s="108">
        <v>4.8</v>
      </c>
      <c r="AC15" s="108">
        <v>5</v>
      </c>
      <c r="AD15" s="108">
        <v>5</v>
      </c>
      <c r="AE15" s="108">
        <v>4.5</v>
      </c>
      <c r="AF15" s="108"/>
      <c r="AG15" s="91">
        <f t="shared" si="1"/>
        <v>26.8</v>
      </c>
      <c r="AH15" s="107"/>
      <c r="AI15" s="73"/>
      <c r="AJ15" s="78"/>
      <c r="AK15" s="73"/>
      <c r="AL15" s="114"/>
      <c r="AM15" s="114"/>
      <c r="AN15" s="114"/>
      <c r="AO15" s="114"/>
      <c r="AP15" s="114"/>
      <c r="AQ15" s="114"/>
      <c r="AR15" s="78"/>
      <c r="AS15" s="114"/>
      <c r="AT15" s="114"/>
      <c r="AU15" s="114"/>
      <c r="AV15" s="114"/>
      <c r="AW15" s="78"/>
      <c r="AX15" s="114"/>
      <c r="AY15" s="114"/>
      <c r="AZ15" s="114"/>
      <c r="BA15" s="114"/>
      <c r="BB15" s="114"/>
      <c r="BC15" s="114"/>
      <c r="BD15" s="73"/>
      <c r="BE15" s="114"/>
      <c r="BF15" s="114"/>
    </row>
    <row r="16" spans="1:58" s="3" customFormat="1" ht="15">
      <c r="A16" s="64"/>
      <c r="B16"/>
      <c r="C16" t="s">
        <v>197</v>
      </c>
      <c r="D16" t="s">
        <v>198</v>
      </c>
      <c r="E16" t="s">
        <v>199</v>
      </c>
      <c r="F16" s="84"/>
      <c r="G16" s="85">
        <v>4</v>
      </c>
      <c r="H16" s="85">
        <v>5</v>
      </c>
      <c r="I16" s="85">
        <v>4.8</v>
      </c>
      <c r="J16" s="85">
        <v>6</v>
      </c>
      <c r="K16" s="85">
        <v>7.5</v>
      </c>
      <c r="L16" s="88">
        <f>SUM((G16*0.3),(H16*0.25),(I16*0.25),(J16*0.15),(K16*0.05))</f>
        <v>4.9250000000000007</v>
      </c>
      <c r="M16" s="87"/>
      <c r="N16" s="114"/>
      <c r="O16" s="114"/>
      <c r="P16" s="114"/>
      <c r="Q16" s="114"/>
      <c r="R16" s="114"/>
      <c r="S16" s="114"/>
      <c r="T16" s="224" t="s">
        <v>51</v>
      </c>
      <c r="U16" s="224"/>
      <c r="V16" s="89">
        <f>SUM(V10:V15)</f>
        <v>190</v>
      </c>
      <c r="W16" s="89">
        <f>(V16/6)/7</f>
        <v>4.5238095238095237</v>
      </c>
      <c r="X16" s="114"/>
      <c r="Y16" s="114"/>
      <c r="Z16" s="114"/>
      <c r="AA16" s="114"/>
      <c r="AB16" s="114"/>
      <c r="AC16" s="114"/>
      <c r="AD16" s="114"/>
      <c r="AE16" s="224" t="s">
        <v>51</v>
      </c>
      <c r="AF16" s="224"/>
      <c r="AG16" s="89">
        <f>SUM(AG10:AG15)</f>
        <v>185.3</v>
      </c>
      <c r="AH16" s="89">
        <f>(AG16/6)/7</f>
        <v>4.4119047619047622</v>
      </c>
      <c r="AI16" s="73"/>
      <c r="AJ16" s="90">
        <f>SUM((L16*0.25)+(W16*0.375)+(AH16*0.375))</f>
        <v>4.5821428571428573</v>
      </c>
      <c r="AK16" s="73"/>
      <c r="AL16" s="85"/>
      <c r="AM16" s="85"/>
      <c r="AN16" s="85"/>
      <c r="AO16" s="85"/>
      <c r="AP16" s="85"/>
      <c r="AQ16" s="88">
        <f>SUM((AL16*0.1),(AM16*0.1),(AN16*0.3),(AO16*0.3),(AP16*0.2))</f>
        <v>0</v>
      </c>
      <c r="AR16" s="87"/>
      <c r="AS16" s="108"/>
      <c r="AT16" s="86"/>
      <c r="AU16" s="108"/>
      <c r="AV16" s="90">
        <f>AT16-AU16</f>
        <v>0</v>
      </c>
      <c r="AW16" s="106"/>
      <c r="AX16" s="108"/>
      <c r="AY16" s="108"/>
      <c r="AZ16" s="108"/>
      <c r="BA16" s="108"/>
      <c r="BB16" s="108"/>
      <c r="BC16" s="90">
        <f>SUM((AX16*0.25),(AY16*0.25),(AZ16*0.2),(BA16*0.2),(BB16*0.1))</f>
        <v>0</v>
      </c>
      <c r="BD16" s="73"/>
      <c r="BE16" s="89">
        <f>AJ16</f>
        <v>4.5821428571428573</v>
      </c>
      <c r="BF16" s="66">
        <v>1</v>
      </c>
    </row>
    <row r="17" spans="1:58" s="16" customFormat="1" ht="15">
      <c r="A17" s="165"/>
      <c r="B17" s="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</row>
    <row r="18" spans="1:58" s="16" customFormat="1" ht="15">
      <c r="A18" s="165"/>
      <c r="B18" s="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</row>
    <row r="19" spans="1:58" s="16" customFormat="1" ht="15">
      <c r="A19" s="165"/>
      <c r="B19" s="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</row>
    <row r="20" spans="1:58" s="16" customFormat="1" ht="15">
      <c r="A20" s="165"/>
      <c r="B20" s="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</row>
    <row r="21" spans="1:58" s="16" customFormat="1" ht="15">
      <c r="A21" s="165"/>
      <c r="B21" s="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</row>
    <row r="22" spans="1:58" s="16" customFormat="1" ht="15">
      <c r="A22" s="165"/>
      <c r="B22" s="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</row>
    <row r="23" spans="1:58" s="16" customFormat="1" ht="15">
      <c r="A23" s="165"/>
      <c r="B23" s="1"/>
      <c r="C23" s="1"/>
      <c r="D23" s="1"/>
      <c r="E23" s="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</row>
    <row r="24" spans="1:58" s="16" customFormat="1" ht="15">
      <c r="A24" s="165"/>
      <c r="B24" s="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</row>
    <row r="25" spans="1:58" s="16" customFormat="1" ht="15">
      <c r="A25" s="165"/>
      <c r="B25" s="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</row>
    <row r="26" spans="1:58" s="16" customFormat="1" ht="15">
      <c r="A26" s="165"/>
      <c r="B26" s="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</row>
    <row r="27" spans="1:58" s="16" customFormat="1" ht="15">
      <c r="A27" s="165"/>
      <c r="B27" s="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</row>
    <row r="28" spans="1:58" s="16" customFormat="1" ht="15">
      <c r="A28" s="165"/>
      <c r="B28" s="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</row>
    <row r="29" spans="1:58" s="16" customFormat="1" ht="15" customHeight="1">
      <c r="A29" s="165"/>
      <c r="B29" s="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</row>
    <row r="30" spans="1:58" s="3" customFormat="1" ht="15">
      <c r="A30" s="66"/>
      <c r="B30" s="66"/>
      <c r="C30"/>
      <c r="D30"/>
      <c r="E30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</row>
    <row r="31" spans="1:58" s="3" customFormat="1" ht="1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</row>
    <row r="32" spans="1:58" s="3" customFormat="1" ht="1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</row>
    <row r="33" spans="1:58" s="3" customFormat="1" ht="1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</row>
    <row r="34" spans="1:58" s="3" customFormat="1" ht="1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</row>
    <row r="35" spans="1:58" s="3" customFormat="1" ht="1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</row>
    <row r="36" spans="1:58" s="3" customFormat="1" ht="1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</row>
    <row r="37" spans="1:58" s="3" customFormat="1" ht="1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</row>
    <row r="38" spans="1:58" s="3" customFormat="1" ht="1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</row>
    <row r="39" spans="1:58" s="3" customFormat="1" ht="1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</row>
    <row r="40" spans="1:58" s="3" customFormat="1" ht="1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</row>
    <row r="41" spans="1:58" s="3" customFormat="1" ht="1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</row>
    <row r="42" spans="1:58" s="3" customFormat="1" ht="1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</row>
    <row r="43" spans="1:58" s="3" customFormat="1" ht="1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</row>
    <row r="44" spans="1:58" s="3" customFormat="1" ht="1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</row>
    <row r="45" spans="1:58" s="3" customFormat="1" ht="1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</row>
    <row r="46" spans="1:58" s="3" customFormat="1" ht="1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</row>
    <row r="47" spans="1:58" s="3" customFormat="1" ht="1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</row>
    <row r="48" spans="1:58" s="3" customFormat="1" ht="1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</row>
    <row r="49" spans="1:58" s="3" customFormat="1" ht="1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</row>
    <row r="50" spans="1:58" s="3" customFormat="1" ht="1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</row>
    <row r="51" spans="1:58" s="3" customFormat="1" ht="1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</row>
    <row r="52" spans="1:58" s="3" customFormat="1" ht="1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</row>
    <row r="53" spans="1:58" s="3" customFormat="1" ht="1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</row>
    <row r="54" spans="1:58" s="3" customFormat="1" ht="1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</row>
    <row r="55" spans="1:58" s="3" customFormat="1" ht="1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</row>
    <row r="56" spans="1:58" s="3" customFormat="1" ht="1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</row>
    <row r="57" spans="1:58" s="3" customFormat="1" ht="1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</row>
    <row r="58" spans="1:58" s="3" customFormat="1" ht="1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</row>
    <row r="59" spans="1:58" s="3" customFormat="1" ht="1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</row>
    <row r="60" spans="1:58" s="3" customFormat="1" ht="1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</row>
    <row r="61" spans="1:58" s="3" customFormat="1" ht="1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</row>
    <row r="62" spans="1:58" s="3" customFormat="1" ht="1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</row>
    <row r="63" spans="1:58" s="3" customFormat="1" ht="1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</row>
    <row r="64" spans="1:58" s="3" customFormat="1" ht="1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</row>
    <row r="65" spans="1:58" s="3" customFormat="1" ht="1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</row>
    <row r="66" spans="1:58" s="3" customFormat="1" ht="1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</row>
    <row r="67" spans="1:58" s="3" customFormat="1" ht="1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</row>
    <row r="68" spans="1:58" s="3" customFormat="1" ht="1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</row>
    <row r="69" spans="1:58" s="3" customFormat="1" ht="1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</row>
    <row r="70" spans="1:58" s="3" customFormat="1" ht="1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</row>
    <row r="71" spans="1:58" s="3" customFormat="1" ht="1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</row>
    <row r="72" spans="1:58" s="3" customFormat="1" ht="1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</row>
    <row r="73" spans="1:58" s="3" customFormat="1" ht="1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</row>
    <row r="74" spans="1:58" s="3" customFormat="1" ht="1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</row>
    <row r="75" spans="1:58" s="3" customFormat="1" ht="1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</row>
    <row r="76" spans="1:58" s="3" customFormat="1" ht="1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</row>
    <row r="77" spans="1:58" s="3" customFormat="1" ht="1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</row>
    <row r="78" spans="1:58" s="3" customFormat="1" ht="1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</row>
    <row r="79" spans="1:58" s="3" customFormat="1" ht="1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</row>
    <row r="80" spans="1:58" s="3" customFormat="1" ht="1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</row>
    <row r="81" spans="1:58" s="3" customFormat="1" ht="1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</row>
    <row r="82" spans="1:58" s="3" customFormat="1" ht="1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</row>
    <row r="83" spans="1:58" s="3" customFormat="1" ht="1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</row>
    <row r="84" spans="1:58" s="3" customFormat="1" ht="1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</row>
    <row r="85" spans="1:58" s="3" customFormat="1" ht="1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</row>
    <row r="86" spans="1:58" s="3" customFormat="1" ht="1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</row>
    <row r="87" spans="1:58" s="3" customFormat="1" ht="1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</row>
    <row r="88" spans="1:58" s="3" customFormat="1" ht="1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</row>
    <row r="89" spans="1:58" s="3" customFormat="1" ht="1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</row>
    <row r="90" spans="1:58" s="3" customFormat="1" ht="1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</row>
    <row r="91" spans="1:58" s="3" customFormat="1" ht="1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</row>
    <row r="92" spans="1:58" s="3" customFormat="1" ht="1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</row>
    <row r="93" spans="1:58" s="3" customFormat="1" ht="1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</row>
    <row r="94" spans="1:58" s="3" customFormat="1" ht="1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</row>
    <row r="95" spans="1:58" s="3" customFormat="1" ht="1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</row>
    <row r="96" spans="1:58" s="3" customFormat="1" ht="1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</row>
    <row r="97" spans="1:58" s="3" customFormat="1" ht="1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</row>
    <row r="98" spans="1:58" s="3" customFormat="1" ht="1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</row>
    <row r="99" spans="1:58" s="3" customFormat="1" ht="1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</row>
    <row r="100" spans="1:58" s="3" customFormat="1" ht="1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</row>
    <row r="101" spans="1:58" s="3" customFormat="1" ht="1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</row>
    <row r="102" spans="1:58" s="3" customFormat="1" ht="1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</row>
    <row r="103" spans="1:58" s="3" customFormat="1" ht="1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</row>
    <row r="104" spans="1:58" s="3" customFormat="1" ht="1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</row>
    <row r="105" spans="1:58" s="3" customFormat="1" ht="1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</row>
    <row r="106" spans="1:58" s="3" customFormat="1" ht="1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</row>
    <row r="107" spans="1:58" s="3" customFormat="1" ht="1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</row>
    <row r="108" spans="1:58" s="3" customFormat="1" ht="15">
      <c r="AI108" s="16"/>
      <c r="AJ108" s="16"/>
    </row>
    <row r="109" spans="1:58" s="3" customFormat="1" ht="15">
      <c r="AI109" s="16"/>
      <c r="AJ109" s="16"/>
    </row>
    <row r="110" spans="1:58" s="3" customFormat="1" ht="15">
      <c r="AI110" s="16"/>
      <c r="AJ110" s="16"/>
    </row>
    <row r="111" spans="1:58" s="3" customFormat="1" ht="15">
      <c r="AI111" s="16"/>
      <c r="AJ111" s="16"/>
    </row>
    <row r="112" spans="1:58" s="3" customFormat="1" ht="15">
      <c r="AI112" s="16"/>
      <c r="AJ112" s="16"/>
    </row>
    <row r="113" spans="35:36" s="3" customFormat="1" ht="15">
      <c r="AI113" s="16"/>
      <c r="AJ113" s="16"/>
    </row>
    <row r="114" spans="35:36" s="3" customFormat="1" ht="15">
      <c r="AI114" s="16"/>
      <c r="AJ114" s="16"/>
    </row>
    <row r="115" spans="35:36" s="3" customFormat="1" ht="15">
      <c r="AI115" s="16"/>
      <c r="AJ115" s="16"/>
    </row>
    <row r="116" spans="35:36" s="3" customFormat="1" ht="15">
      <c r="AI116" s="16"/>
      <c r="AJ116" s="16"/>
    </row>
    <row r="117" spans="35:36" s="3" customFormat="1" ht="15">
      <c r="AI117" s="16"/>
      <c r="AJ117" s="16"/>
    </row>
    <row r="118" spans="35:36" s="3" customFormat="1" ht="15">
      <c r="AI118" s="16"/>
      <c r="AJ118" s="16"/>
    </row>
    <row r="119" spans="35:36" s="3" customFormat="1" ht="15">
      <c r="AI119" s="16"/>
      <c r="AJ119" s="16"/>
    </row>
  </sheetData>
  <mergeCells count="9">
    <mergeCell ref="AX8:AY8"/>
    <mergeCell ref="T16:U16"/>
    <mergeCell ref="AE16:AF16"/>
    <mergeCell ref="A3:B3"/>
    <mergeCell ref="A5:B5"/>
    <mergeCell ref="G5:H5"/>
    <mergeCell ref="N5:O5"/>
    <mergeCell ref="Y5:Z5"/>
    <mergeCell ref="AL5:AM5"/>
  </mergeCells>
  <pageMargins left="0.25" right="0.25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G119"/>
  <sheetViews>
    <sheetView zoomScale="80" zoomScaleNormal="80" zoomScalePage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8.85546875" defaultRowHeight="12.75"/>
  <cols>
    <col min="1" max="1" width="5.42578125" customWidth="1"/>
    <col min="2" max="2" width="21.28515625" customWidth="1"/>
    <col min="3" max="3" width="21.42578125" customWidth="1"/>
    <col min="4" max="4" width="22.85546875" customWidth="1"/>
    <col min="5" max="5" width="14.85546875" customWidth="1"/>
    <col min="6" max="6" width="3.85546875" customWidth="1"/>
    <col min="7" max="12" width="7.42578125" customWidth="1"/>
    <col min="13" max="13" width="3.42578125" customWidth="1"/>
    <col min="14" max="21" width="5.7109375" customWidth="1"/>
    <col min="22" max="22" width="9.7109375" customWidth="1"/>
    <col min="23" max="23" width="6.42578125" customWidth="1"/>
    <col min="24" max="24" width="3.140625" customWidth="1"/>
    <col min="25" max="32" width="5.7109375" customWidth="1"/>
    <col min="33" max="33" width="10.85546875" customWidth="1"/>
    <col min="34" max="34" width="6.42578125" customWidth="1"/>
    <col min="35" max="35" width="3.140625" style="1" customWidth="1"/>
    <col min="36" max="37" width="13.85546875" style="1" customWidth="1"/>
    <col min="38" max="40" width="15.85546875" hidden="1" customWidth="1"/>
    <col min="41" max="59" width="0" hidden="1" customWidth="1"/>
  </cols>
  <sheetData>
    <row r="1" spans="1:59" s="3" customFormat="1" ht="15.75">
      <c r="A1" s="112" t="s">
        <v>116</v>
      </c>
      <c r="C1" s="93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</row>
    <row r="2" spans="1:59" s="3" customFormat="1" ht="15.75">
      <c r="A2" s="19"/>
      <c r="C2" s="9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13"/>
      <c r="V2" s="66"/>
      <c r="W2" s="66"/>
      <c r="X2" s="113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</row>
    <row r="3" spans="1:59" s="3" customFormat="1" ht="15.75">
      <c r="A3" s="221" t="s">
        <v>117</v>
      </c>
      <c r="B3" s="222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13"/>
      <c r="O3" s="66"/>
      <c r="P3" s="66"/>
      <c r="Q3" s="113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95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</row>
    <row r="4" spans="1:59" s="3" customFormat="1" ht="15.75">
      <c r="A4" s="11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95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</row>
    <row r="5" spans="1:59" s="3" customFormat="1" ht="15.75">
      <c r="A5" s="112" t="s">
        <v>216</v>
      </c>
      <c r="B5" s="112"/>
      <c r="C5" s="66"/>
      <c r="D5" s="66"/>
      <c r="E5" s="66"/>
      <c r="F5" s="66"/>
      <c r="G5" s="226" t="s">
        <v>52</v>
      </c>
      <c r="H5" s="226"/>
      <c r="I5" s="113"/>
      <c r="J5" s="113"/>
      <c r="K5" s="113"/>
      <c r="L5" s="113"/>
      <c r="M5" s="113"/>
      <c r="N5" s="226" t="s">
        <v>53</v>
      </c>
      <c r="O5" s="226"/>
      <c r="P5" s="66"/>
      <c r="Q5" s="66"/>
      <c r="R5" s="113"/>
      <c r="S5" s="66"/>
      <c r="T5" s="113"/>
      <c r="U5" s="66"/>
      <c r="V5" s="66"/>
      <c r="W5" s="66"/>
      <c r="X5" s="66"/>
      <c r="Y5" s="226" t="s">
        <v>57</v>
      </c>
      <c r="Z5" s="22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226" t="s">
        <v>52</v>
      </c>
      <c r="AN5" s="226"/>
      <c r="AO5" s="113"/>
      <c r="AP5" s="113"/>
      <c r="AQ5" s="113"/>
      <c r="AR5" s="113"/>
      <c r="AS5" s="113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</row>
    <row r="6" spans="1:59" s="3" customFormat="1" ht="15.75">
      <c r="A6" s="112" t="s">
        <v>91</v>
      </c>
      <c r="B6" s="113">
        <v>15</v>
      </c>
      <c r="C6" s="66" t="s">
        <v>272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</row>
    <row r="7" spans="1:59" s="3" customFormat="1" ht="1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 t="s">
        <v>44</v>
      </c>
      <c r="X7" s="71"/>
      <c r="Y7" s="66"/>
      <c r="Z7" s="66"/>
      <c r="AA7" s="66"/>
      <c r="AB7" s="66"/>
      <c r="AC7" s="66"/>
      <c r="AD7" s="66"/>
      <c r="AE7" s="66"/>
      <c r="AF7" s="66"/>
      <c r="AG7" s="66"/>
      <c r="AH7" s="67" t="s">
        <v>44</v>
      </c>
      <c r="AI7" s="72"/>
      <c r="AJ7" s="67" t="s">
        <v>88</v>
      </c>
      <c r="AK7" s="67"/>
      <c r="AL7" s="72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73"/>
      <c r="BF7" s="67" t="s">
        <v>59</v>
      </c>
      <c r="BG7" s="66"/>
    </row>
    <row r="8" spans="1:59" s="3" customFormat="1" ht="15">
      <c r="A8" s="67" t="s">
        <v>60</v>
      </c>
      <c r="B8" s="67" t="s">
        <v>61</v>
      </c>
      <c r="C8" s="67" t="s">
        <v>196</v>
      </c>
      <c r="D8" s="67" t="s">
        <v>62</v>
      </c>
      <c r="E8" s="67" t="s">
        <v>63</v>
      </c>
      <c r="F8" s="74"/>
      <c r="G8" s="67" t="s">
        <v>62</v>
      </c>
      <c r="H8" s="67"/>
      <c r="I8" s="67"/>
      <c r="J8" s="67"/>
      <c r="K8" s="67"/>
      <c r="L8" s="67"/>
      <c r="M8" s="74"/>
      <c r="N8" s="67" t="s">
        <v>65</v>
      </c>
      <c r="O8" s="67" t="s">
        <v>66</v>
      </c>
      <c r="P8" s="67" t="s">
        <v>45</v>
      </c>
      <c r="Q8" s="67" t="s">
        <v>46</v>
      </c>
      <c r="R8" s="67" t="s">
        <v>47</v>
      </c>
      <c r="S8" s="67" t="s">
        <v>48</v>
      </c>
      <c r="T8" s="67" t="s">
        <v>67</v>
      </c>
      <c r="U8" s="67" t="s">
        <v>49</v>
      </c>
      <c r="V8" s="67" t="s">
        <v>87</v>
      </c>
      <c r="W8" s="67" t="s">
        <v>50</v>
      </c>
      <c r="X8" s="71"/>
      <c r="Y8" s="67" t="s">
        <v>65</v>
      </c>
      <c r="Z8" s="67" t="s">
        <v>66</v>
      </c>
      <c r="AA8" s="67" t="s">
        <v>45</v>
      </c>
      <c r="AB8" s="67" t="s">
        <v>46</v>
      </c>
      <c r="AC8" s="67" t="s">
        <v>47</v>
      </c>
      <c r="AD8" s="67" t="s">
        <v>48</v>
      </c>
      <c r="AE8" s="67" t="s">
        <v>67</v>
      </c>
      <c r="AF8" s="67" t="s">
        <v>49</v>
      </c>
      <c r="AG8" s="67" t="s">
        <v>87</v>
      </c>
      <c r="AH8" s="67" t="s">
        <v>50</v>
      </c>
      <c r="AI8" s="72"/>
      <c r="AJ8" s="67" t="s">
        <v>68</v>
      </c>
      <c r="AK8" s="67" t="s">
        <v>263</v>
      </c>
      <c r="AL8" s="72"/>
      <c r="AM8" s="67" t="s">
        <v>62</v>
      </c>
      <c r="AN8" s="67"/>
      <c r="AO8" s="67"/>
      <c r="AP8" s="67"/>
      <c r="AQ8" s="67"/>
      <c r="AR8" s="67"/>
      <c r="AS8" s="74"/>
      <c r="AT8" s="75" t="s">
        <v>41</v>
      </c>
      <c r="AU8" s="67"/>
      <c r="AV8" s="76" t="s">
        <v>35</v>
      </c>
      <c r="AW8" s="77" t="s">
        <v>41</v>
      </c>
      <c r="AX8" s="74"/>
      <c r="AY8" s="223" t="s">
        <v>42</v>
      </c>
      <c r="AZ8" s="223"/>
      <c r="BA8" s="66"/>
      <c r="BB8" s="66"/>
      <c r="BC8" s="66"/>
      <c r="BD8" s="66"/>
      <c r="BE8" s="72"/>
      <c r="BF8" s="67" t="s">
        <v>70</v>
      </c>
      <c r="BG8" s="67" t="s">
        <v>71</v>
      </c>
    </row>
    <row r="9" spans="1:59" s="3" customFormat="1" ht="15">
      <c r="A9" s="66"/>
      <c r="B9" s="66"/>
      <c r="C9" s="66"/>
      <c r="D9" s="66"/>
      <c r="E9" s="66"/>
      <c r="F9" s="78"/>
      <c r="G9" s="79" t="s">
        <v>22</v>
      </c>
      <c r="H9" s="79" t="s">
        <v>23</v>
      </c>
      <c r="I9" s="79" t="s">
        <v>24</v>
      </c>
      <c r="J9" s="79" t="s">
        <v>25</v>
      </c>
      <c r="K9" s="79" t="s">
        <v>26</v>
      </c>
      <c r="L9" s="79" t="s">
        <v>62</v>
      </c>
      <c r="M9" s="78"/>
      <c r="N9" s="66"/>
      <c r="O9" s="66"/>
      <c r="P9" s="66"/>
      <c r="Q9" s="66"/>
      <c r="R9" s="66"/>
      <c r="S9" s="66"/>
      <c r="T9" s="66"/>
      <c r="U9" s="66"/>
      <c r="V9" s="66"/>
      <c r="W9" s="66"/>
      <c r="X9" s="114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73"/>
      <c r="AJ9" s="66"/>
      <c r="AK9" s="66"/>
      <c r="AL9" s="73"/>
      <c r="AM9" s="79" t="s">
        <v>22</v>
      </c>
      <c r="AN9" s="79" t="s">
        <v>23</v>
      </c>
      <c r="AO9" s="79" t="s">
        <v>24</v>
      </c>
      <c r="AP9" s="79" t="s">
        <v>25</v>
      </c>
      <c r="AQ9" s="79" t="s">
        <v>26</v>
      </c>
      <c r="AR9" s="79" t="s">
        <v>62</v>
      </c>
      <c r="AS9" s="78"/>
      <c r="AT9" s="69" t="s">
        <v>72</v>
      </c>
      <c r="AU9" s="69" t="s">
        <v>41</v>
      </c>
      <c r="AV9" s="79" t="s">
        <v>34</v>
      </c>
      <c r="AW9" s="81" t="s">
        <v>43</v>
      </c>
      <c r="AX9" s="78"/>
      <c r="AY9" s="79" t="s">
        <v>27</v>
      </c>
      <c r="AZ9" s="79" t="s">
        <v>28</v>
      </c>
      <c r="BA9" s="79" t="s">
        <v>29</v>
      </c>
      <c r="BB9" s="79" t="s">
        <v>30</v>
      </c>
      <c r="BC9" s="79" t="s">
        <v>31</v>
      </c>
      <c r="BD9" s="79" t="s">
        <v>69</v>
      </c>
      <c r="BE9" s="73"/>
      <c r="BF9" s="66"/>
      <c r="BG9" s="66"/>
    </row>
    <row r="10" spans="1:59" s="3" customFormat="1" ht="15">
      <c r="A10" s="64">
        <v>139</v>
      </c>
      <c r="B10" t="s">
        <v>185</v>
      </c>
      <c r="C10" s="114"/>
      <c r="D10" s="114"/>
      <c r="E10" s="114"/>
      <c r="F10" s="78"/>
      <c r="G10" s="169"/>
      <c r="H10" s="169"/>
      <c r="I10" s="169"/>
      <c r="J10" s="169"/>
      <c r="K10" s="169"/>
      <c r="L10" s="169"/>
      <c r="M10" s="78"/>
      <c r="N10" s="108">
        <v>4.9000000000000004</v>
      </c>
      <c r="O10" s="108">
        <v>6.8</v>
      </c>
      <c r="P10" s="108">
        <v>6.2</v>
      </c>
      <c r="Q10" s="108">
        <v>6.5</v>
      </c>
      <c r="R10" s="108">
        <v>7</v>
      </c>
      <c r="S10" s="108">
        <v>7.2</v>
      </c>
      <c r="T10" s="108">
        <v>6.5</v>
      </c>
      <c r="U10" s="108">
        <v>6</v>
      </c>
      <c r="V10" s="91">
        <f t="shared" ref="V10:V15" si="0">SUM(N10:U10)</f>
        <v>51.1</v>
      </c>
      <c r="W10" s="107"/>
      <c r="X10" s="169"/>
      <c r="Y10" s="108">
        <v>6</v>
      </c>
      <c r="Z10" s="108">
        <v>7</v>
      </c>
      <c r="AA10" s="108">
        <v>7</v>
      </c>
      <c r="AB10" s="108">
        <v>7</v>
      </c>
      <c r="AC10" s="108">
        <v>6.5</v>
      </c>
      <c r="AD10" s="108">
        <v>6.5</v>
      </c>
      <c r="AE10" s="108">
        <v>6</v>
      </c>
      <c r="AF10" s="108">
        <v>5.5</v>
      </c>
      <c r="AG10" s="91">
        <f t="shared" ref="AG10:AG15" si="1">SUM(Y10:AF10)</f>
        <v>51.5</v>
      </c>
      <c r="AH10" s="107"/>
      <c r="AI10" s="73"/>
      <c r="AJ10" s="78"/>
      <c r="AK10" s="193"/>
      <c r="AL10" s="109"/>
      <c r="AM10" s="169"/>
      <c r="AN10" s="169"/>
      <c r="AO10" s="169"/>
      <c r="AP10" s="169"/>
      <c r="AQ10" s="169"/>
      <c r="AR10" s="169"/>
      <c r="AS10" s="78"/>
      <c r="AT10" s="105"/>
      <c r="AU10" s="105"/>
      <c r="AV10" s="105"/>
      <c r="AW10" s="105"/>
      <c r="AX10" s="106"/>
      <c r="AY10" s="105"/>
      <c r="AZ10" s="105"/>
      <c r="BA10" s="105"/>
      <c r="BB10" s="105"/>
      <c r="BC10" s="105"/>
      <c r="BD10" s="107"/>
      <c r="BE10" s="73"/>
      <c r="BF10" s="107"/>
      <c r="BG10" s="169"/>
    </row>
    <row r="11" spans="1:59" s="3" customFormat="1" ht="15">
      <c r="A11" s="64">
        <v>127</v>
      </c>
      <c r="B11" t="s">
        <v>19</v>
      </c>
      <c r="C11" s="114"/>
      <c r="D11" s="114"/>
      <c r="E11" s="114"/>
      <c r="F11" s="78"/>
      <c r="G11" s="169"/>
      <c r="H11" s="169"/>
      <c r="I11" s="169"/>
      <c r="J11" s="169"/>
      <c r="K11" s="169"/>
      <c r="L11" s="169"/>
      <c r="M11" s="78"/>
      <c r="N11" s="108">
        <v>5</v>
      </c>
      <c r="O11" s="108">
        <v>6.5</v>
      </c>
      <c r="P11" s="108">
        <v>7.5</v>
      </c>
      <c r="Q11" s="108">
        <v>7.8</v>
      </c>
      <c r="R11" s="108">
        <v>7.2</v>
      </c>
      <c r="S11" s="108">
        <v>6.8</v>
      </c>
      <c r="T11" s="108">
        <v>7.5</v>
      </c>
      <c r="U11" s="108">
        <v>6.6</v>
      </c>
      <c r="V11" s="91">
        <f t="shared" si="0"/>
        <v>54.9</v>
      </c>
      <c r="W11" s="107"/>
      <c r="X11" s="169"/>
      <c r="Y11" s="108">
        <v>5</v>
      </c>
      <c r="Z11" s="108">
        <v>6.5</v>
      </c>
      <c r="AA11" s="108">
        <v>6</v>
      </c>
      <c r="AB11" s="108">
        <v>6.5</v>
      </c>
      <c r="AC11" s="108">
        <v>7</v>
      </c>
      <c r="AD11" s="108">
        <v>7</v>
      </c>
      <c r="AE11" s="108">
        <v>6.5</v>
      </c>
      <c r="AF11" s="108">
        <v>7.5</v>
      </c>
      <c r="AG11" s="91">
        <f t="shared" si="1"/>
        <v>52</v>
      </c>
      <c r="AH11" s="107"/>
      <c r="AI11" s="73"/>
      <c r="AJ11" s="78"/>
      <c r="AK11" s="193"/>
      <c r="AL11" s="73"/>
      <c r="AM11" s="169"/>
      <c r="AN11" s="169"/>
      <c r="AO11" s="169"/>
      <c r="AP11" s="169"/>
      <c r="AQ11" s="169"/>
      <c r="AR11" s="169"/>
      <c r="AS11" s="78"/>
      <c r="AT11" s="169"/>
      <c r="AU11" s="169"/>
      <c r="AV11" s="169"/>
      <c r="AW11" s="169"/>
      <c r="AX11" s="78"/>
      <c r="AY11" s="169"/>
      <c r="AZ11" s="169"/>
      <c r="BA11" s="169"/>
      <c r="BB11" s="169"/>
      <c r="BC11" s="169"/>
      <c r="BD11" s="169"/>
      <c r="BE11" s="73"/>
      <c r="BF11" s="169"/>
      <c r="BG11" s="169"/>
    </row>
    <row r="12" spans="1:59" s="3" customFormat="1" ht="15">
      <c r="A12" s="64">
        <v>126</v>
      </c>
      <c r="B12" t="s">
        <v>17</v>
      </c>
      <c r="C12" s="114"/>
      <c r="D12" s="114"/>
      <c r="E12" s="114"/>
      <c r="F12" s="78"/>
      <c r="G12" s="169"/>
      <c r="H12" s="169"/>
      <c r="I12" s="169"/>
      <c r="J12" s="169"/>
      <c r="K12" s="169"/>
      <c r="L12" s="169"/>
      <c r="M12" s="78"/>
      <c r="N12" s="108">
        <v>5.2</v>
      </c>
      <c r="O12" s="108">
        <v>5.8</v>
      </c>
      <c r="P12" s="108">
        <v>6.22</v>
      </c>
      <c r="Q12" s="108">
        <v>5</v>
      </c>
      <c r="R12" s="108">
        <v>6</v>
      </c>
      <c r="S12" s="108">
        <v>6.6</v>
      </c>
      <c r="T12" s="108">
        <v>5.8</v>
      </c>
      <c r="U12" s="108">
        <v>5.6</v>
      </c>
      <c r="V12" s="91">
        <f t="shared" si="0"/>
        <v>46.22</v>
      </c>
      <c r="W12" s="107"/>
      <c r="X12" s="169"/>
      <c r="Y12" s="108">
        <v>5</v>
      </c>
      <c r="Z12" s="108">
        <v>6.5</v>
      </c>
      <c r="AA12" s="108">
        <v>6</v>
      </c>
      <c r="AB12" s="108">
        <v>7</v>
      </c>
      <c r="AC12" s="108">
        <v>5.5</v>
      </c>
      <c r="AD12" s="108">
        <v>5.5</v>
      </c>
      <c r="AE12" s="108">
        <v>4.5</v>
      </c>
      <c r="AF12" s="108">
        <v>6</v>
      </c>
      <c r="AG12" s="91">
        <f t="shared" si="1"/>
        <v>46</v>
      </c>
      <c r="AH12" s="107"/>
      <c r="AI12" s="73"/>
      <c r="AJ12" s="78"/>
      <c r="AK12" s="193"/>
      <c r="AL12" s="73"/>
      <c r="AM12" s="169"/>
      <c r="AN12" s="169"/>
      <c r="AO12" s="169"/>
      <c r="AP12" s="169"/>
      <c r="AQ12" s="169"/>
      <c r="AR12" s="169"/>
      <c r="AS12" s="78"/>
      <c r="AT12" s="169"/>
      <c r="AU12" s="169"/>
      <c r="AV12" s="169"/>
      <c r="AW12" s="169"/>
      <c r="AX12" s="78"/>
      <c r="AY12" s="169"/>
      <c r="AZ12" s="169"/>
      <c r="BA12" s="169"/>
      <c r="BB12" s="169"/>
      <c r="BC12" s="169"/>
      <c r="BD12" s="169"/>
      <c r="BE12" s="73"/>
      <c r="BF12" s="169"/>
      <c r="BG12" s="169"/>
    </row>
    <row r="13" spans="1:59" s="3" customFormat="1" ht="15">
      <c r="A13" s="64">
        <v>104</v>
      </c>
      <c r="B13" t="s">
        <v>99</v>
      </c>
      <c r="C13" s="114"/>
      <c r="D13" s="114"/>
      <c r="E13" s="114"/>
      <c r="F13" s="78"/>
      <c r="G13" s="169"/>
      <c r="H13" s="169"/>
      <c r="I13" s="169"/>
      <c r="J13" s="169"/>
      <c r="K13" s="169"/>
      <c r="L13" s="169"/>
      <c r="M13" s="78"/>
      <c r="N13" s="108">
        <v>5.5</v>
      </c>
      <c r="O13" s="108">
        <v>7.5</v>
      </c>
      <c r="P13" s="108">
        <v>7.2</v>
      </c>
      <c r="Q13" s="108">
        <v>7</v>
      </c>
      <c r="R13" s="108">
        <v>6</v>
      </c>
      <c r="S13" s="108">
        <v>6.2</v>
      </c>
      <c r="T13" s="108">
        <v>5.8</v>
      </c>
      <c r="U13" s="108">
        <v>6</v>
      </c>
      <c r="V13" s="91">
        <f t="shared" si="0"/>
        <v>51.2</v>
      </c>
      <c r="W13" s="107"/>
      <c r="X13" s="169"/>
      <c r="Y13" s="108">
        <v>5.5</v>
      </c>
      <c r="Z13" s="108">
        <v>6</v>
      </c>
      <c r="AA13" s="108">
        <v>5</v>
      </c>
      <c r="AB13" s="108">
        <v>6</v>
      </c>
      <c r="AC13" s="108">
        <v>4.5</v>
      </c>
      <c r="AD13" s="108">
        <v>4</v>
      </c>
      <c r="AE13" s="108">
        <v>4.5</v>
      </c>
      <c r="AF13" s="108">
        <v>6</v>
      </c>
      <c r="AG13" s="91">
        <f t="shared" si="1"/>
        <v>41.5</v>
      </c>
      <c r="AH13" s="107"/>
      <c r="AI13" s="73"/>
      <c r="AJ13" s="78"/>
      <c r="AK13" s="193"/>
      <c r="AL13" s="73"/>
      <c r="AM13" s="169"/>
      <c r="AN13" s="169"/>
      <c r="AO13" s="169"/>
      <c r="AP13" s="169"/>
      <c r="AQ13" s="169"/>
      <c r="AR13" s="169"/>
      <c r="AS13" s="78"/>
      <c r="AT13" s="169"/>
      <c r="AU13" s="169"/>
      <c r="AV13" s="169"/>
      <c r="AW13" s="169"/>
      <c r="AX13" s="78"/>
      <c r="AY13" s="169"/>
      <c r="AZ13" s="169"/>
      <c r="BA13" s="169"/>
      <c r="BB13" s="169"/>
      <c r="BC13" s="169"/>
      <c r="BD13" s="169"/>
      <c r="BE13" s="73"/>
      <c r="BF13" s="169"/>
      <c r="BG13" s="169"/>
    </row>
    <row r="14" spans="1:59" s="3" customFormat="1" ht="15">
      <c r="A14" s="64">
        <v>130</v>
      </c>
      <c r="B14" t="s">
        <v>21</v>
      </c>
      <c r="C14" s="114"/>
      <c r="D14" s="114"/>
      <c r="E14" s="114"/>
      <c r="F14" s="78"/>
      <c r="G14" s="169"/>
      <c r="H14" s="169"/>
      <c r="I14" s="169"/>
      <c r="J14" s="169"/>
      <c r="K14" s="169"/>
      <c r="L14" s="169"/>
      <c r="M14" s="78"/>
      <c r="N14" s="108">
        <v>4.5</v>
      </c>
      <c r="O14" s="108">
        <v>7.2</v>
      </c>
      <c r="P14" s="108">
        <v>6.2</v>
      </c>
      <c r="Q14" s="108">
        <v>6.6</v>
      </c>
      <c r="R14" s="108">
        <v>6.2</v>
      </c>
      <c r="S14" s="108">
        <v>6.6</v>
      </c>
      <c r="T14" s="108">
        <v>5.2</v>
      </c>
      <c r="U14" s="108">
        <v>6.2</v>
      </c>
      <c r="V14" s="91">
        <f t="shared" si="0"/>
        <v>48.7</v>
      </c>
      <c r="W14" s="107"/>
      <c r="X14" s="169"/>
      <c r="Y14" s="108">
        <v>5</v>
      </c>
      <c r="Z14" s="108">
        <v>4.5</v>
      </c>
      <c r="AA14" s="108">
        <v>5.5</v>
      </c>
      <c r="AB14" s="108">
        <v>6</v>
      </c>
      <c r="AC14" s="108">
        <v>6.5</v>
      </c>
      <c r="AD14" s="108">
        <v>5.5</v>
      </c>
      <c r="AE14" s="108">
        <v>7</v>
      </c>
      <c r="AF14" s="108">
        <v>6</v>
      </c>
      <c r="AG14" s="91">
        <f t="shared" si="1"/>
        <v>46</v>
      </c>
      <c r="AH14" s="107"/>
      <c r="AI14" s="73"/>
      <c r="AJ14" s="78"/>
      <c r="AK14" s="193"/>
      <c r="AL14" s="73"/>
      <c r="AM14" s="169"/>
      <c r="AN14" s="169"/>
      <c r="AO14" s="169"/>
      <c r="AP14" s="169"/>
      <c r="AQ14" s="169"/>
      <c r="AR14" s="169"/>
      <c r="AS14" s="78"/>
      <c r="AT14" s="169"/>
      <c r="AU14" s="169"/>
      <c r="AV14" s="169"/>
      <c r="AW14" s="169"/>
      <c r="AX14" s="78"/>
      <c r="AY14" s="169"/>
      <c r="AZ14" s="169"/>
      <c r="BA14" s="169"/>
      <c r="BB14" s="169"/>
      <c r="BC14" s="169"/>
      <c r="BD14" s="169"/>
      <c r="BE14" s="73"/>
      <c r="BF14" s="169"/>
      <c r="BG14" s="169"/>
    </row>
    <row r="15" spans="1:59" s="3" customFormat="1" ht="15">
      <c r="A15" s="64">
        <v>101</v>
      </c>
      <c r="B15" t="s">
        <v>20</v>
      </c>
      <c r="C15" s="114"/>
      <c r="D15" s="114"/>
      <c r="E15" s="114"/>
      <c r="F15" s="78"/>
      <c r="G15" s="169"/>
      <c r="H15" s="169"/>
      <c r="I15" s="169"/>
      <c r="J15" s="169"/>
      <c r="K15" s="169"/>
      <c r="L15" s="169"/>
      <c r="M15" s="78"/>
      <c r="N15" s="108">
        <v>4.4000000000000004</v>
      </c>
      <c r="O15" s="108">
        <v>6.8</v>
      </c>
      <c r="P15" s="108">
        <v>7.2</v>
      </c>
      <c r="Q15" s="108">
        <v>5</v>
      </c>
      <c r="R15" s="108">
        <v>5.8</v>
      </c>
      <c r="S15" s="108">
        <v>6.4</v>
      </c>
      <c r="T15" s="108">
        <v>6.8</v>
      </c>
      <c r="U15" s="108">
        <v>6.6</v>
      </c>
      <c r="V15" s="91">
        <f t="shared" si="0"/>
        <v>49</v>
      </c>
      <c r="W15" s="107"/>
      <c r="X15" s="169"/>
      <c r="Y15" s="108">
        <v>4.5</v>
      </c>
      <c r="Z15" s="108">
        <v>5.5</v>
      </c>
      <c r="AA15" s="108">
        <v>6</v>
      </c>
      <c r="AB15" s="108">
        <v>5.5</v>
      </c>
      <c r="AC15" s="108">
        <v>6</v>
      </c>
      <c r="AD15" s="108">
        <v>6</v>
      </c>
      <c r="AE15" s="108">
        <v>7</v>
      </c>
      <c r="AF15" s="108">
        <v>6.5</v>
      </c>
      <c r="AG15" s="91">
        <f t="shared" si="1"/>
        <v>47</v>
      </c>
      <c r="AH15" s="107"/>
      <c r="AI15" s="73"/>
      <c r="AJ15" s="78"/>
      <c r="AK15" s="193"/>
      <c r="AL15" s="73"/>
      <c r="AM15" s="169"/>
      <c r="AN15" s="169"/>
      <c r="AO15" s="169"/>
      <c r="AP15" s="169"/>
      <c r="AQ15" s="169"/>
      <c r="AR15" s="169"/>
      <c r="AS15" s="78"/>
      <c r="AT15" s="169"/>
      <c r="AU15" s="169"/>
      <c r="AV15" s="169"/>
      <c r="AW15" s="169"/>
      <c r="AX15" s="78"/>
      <c r="AY15" s="169"/>
      <c r="AZ15" s="169"/>
      <c r="BA15" s="169"/>
      <c r="BB15" s="169"/>
      <c r="BC15" s="169"/>
      <c r="BD15" s="169"/>
      <c r="BE15" s="73"/>
      <c r="BF15" s="169"/>
      <c r="BG15" s="169"/>
    </row>
    <row r="16" spans="1:59" s="3" customFormat="1" ht="15">
      <c r="A16" s="64"/>
      <c r="B16"/>
      <c r="C16" t="s">
        <v>193</v>
      </c>
      <c r="D16" t="s">
        <v>194</v>
      </c>
      <c r="E16" t="s">
        <v>18</v>
      </c>
      <c r="F16" s="66"/>
      <c r="G16" s="85">
        <v>5</v>
      </c>
      <c r="H16" s="85">
        <v>5.7</v>
      </c>
      <c r="I16" s="85">
        <v>6</v>
      </c>
      <c r="J16" s="85">
        <v>6.5</v>
      </c>
      <c r="K16" s="85">
        <v>7</v>
      </c>
      <c r="L16" s="88">
        <f>SUM((G16*0.1),(H16*0.1),(I16*0.3),(J16*0.3),(K16*0.2))</f>
        <v>6.2200000000000006</v>
      </c>
      <c r="M16" s="87"/>
      <c r="N16" s="169"/>
      <c r="O16" s="169"/>
      <c r="P16" s="169"/>
      <c r="Q16" s="169"/>
      <c r="R16" s="169"/>
      <c r="S16" s="169"/>
      <c r="T16" s="224" t="s">
        <v>51</v>
      </c>
      <c r="U16" s="224"/>
      <c r="V16" s="89">
        <f>SUM(V10:V15)</f>
        <v>301.12</v>
      </c>
      <c r="W16" s="89">
        <f>(V16/6)/8</f>
        <v>6.2733333333333334</v>
      </c>
      <c r="X16" s="169"/>
      <c r="Y16" s="169"/>
      <c r="Z16" s="169"/>
      <c r="AA16" s="169"/>
      <c r="AB16" s="169"/>
      <c r="AC16" s="169"/>
      <c r="AD16" s="169"/>
      <c r="AE16" s="224" t="s">
        <v>51</v>
      </c>
      <c r="AF16" s="224"/>
      <c r="AG16" s="89">
        <f>SUM(AG10:AG15)</f>
        <v>284</v>
      </c>
      <c r="AH16" s="89">
        <f>(AG16/6)/8</f>
        <v>5.916666666666667</v>
      </c>
      <c r="AI16" s="73"/>
      <c r="AJ16" s="90">
        <f>SUM((L16*0.25)+(W16*0.375)+(AH16*0.375))</f>
        <v>6.1262500000000006</v>
      </c>
      <c r="AK16" s="192">
        <v>1</v>
      </c>
      <c r="AL16" s="73"/>
      <c r="AM16" s="85"/>
      <c r="AN16" s="85"/>
      <c r="AO16" s="85"/>
      <c r="AP16" s="85"/>
      <c r="AQ16" s="85"/>
      <c r="AR16" s="88">
        <f>SUM((AM16*0.1),(AN16*0.1),(AO16*0.3),(AP16*0.3),(AQ16*0.2))</f>
        <v>0</v>
      </c>
      <c r="AS16" s="87"/>
      <c r="AT16" s="108"/>
      <c r="AU16" s="86"/>
      <c r="AV16" s="108"/>
      <c r="AW16" s="90">
        <f>AU16-AV16</f>
        <v>0</v>
      </c>
      <c r="AX16" s="106"/>
      <c r="AY16" s="108"/>
      <c r="AZ16" s="108"/>
      <c r="BA16" s="108"/>
      <c r="BB16" s="108"/>
      <c r="BC16" s="108"/>
      <c r="BD16" s="90">
        <f>SUM((AY16*0.25),(AZ16*0.25),(BA16*0.2),(BB16*0.2),(BC16*0.1))</f>
        <v>0</v>
      </c>
      <c r="BE16" s="73"/>
      <c r="BF16" s="89">
        <f>SUM((AR16*0.25)+(AW16*0.5)+(BD16*0.25))</f>
        <v>0</v>
      </c>
      <c r="BG16" s="66"/>
    </row>
    <row r="17" spans="1:59" s="3" customFormat="1" ht="15">
      <c r="A17" s="64">
        <v>93</v>
      </c>
      <c r="B17" t="s">
        <v>112</v>
      </c>
      <c r="C17" s="114"/>
      <c r="D17" s="114"/>
      <c r="E17" s="114"/>
      <c r="F17" s="78"/>
      <c r="G17" s="169"/>
      <c r="H17" s="169"/>
      <c r="I17" s="169"/>
      <c r="J17" s="169"/>
      <c r="K17" s="169"/>
      <c r="L17" s="169"/>
      <c r="M17" s="78"/>
      <c r="N17" s="108">
        <v>7</v>
      </c>
      <c r="O17" s="108">
        <v>6.6</v>
      </c>
      <c r="P17" s="108">
        <v>7.2</v>
      </c>
      <c r="Q17" s="108">
        <v>7</v>
      </c>
      <c r="R17" s="108">
        <v>0</v>
      </c>
      <c r="S17" s="108">
        <v>0</v>
      </c>
      <c r="T17" s="108">
        <v>5.4</v>
      </c>
      <c r="U17" s="108">
        <v>6.2</v>
      </c>
      <c r="V17" s="91">
        <f t="shared" ref="V17:V22" si="2">SUM(N17:U17)</f>
        <v>39.400000000000006</v>
      </c>
      <c r="W17" s="107"/>
      <c r="X17" s="169"/>
      <c r="Y17" s="108">
        <v>8</v>
      </c>
      <c r="Z17" s="108">
        <v>7</v>
      </c>
      <c r="AA17" s="108">
        <v>6.5</v>
      </c>
      <c r="AB17" s="108">
        <v>8</v>
      </c>
      <c r="AC17" s="108">
        <v>6.5</v>
      </c>
      <c r="AD17" s="108">
        <v>6.5</v>
      </c>
      <c r="AE17" s="108">
        <v>9</v>
      </c>
      <c r="AF17" s="108">
        <v>9</v>
      </c>
      <c r="AG17" s="91">
        <f t="shared" ref="AG17:AG22" si="3">SUM(Y17:AF17)</f>
        <v>60.5</v>
      </c>
      <c r="AH17" s="107"/>
      <c r="AI17" s="73"/>
      <c r="AJ17" s="78"/>
      <c r="AK17" s="78"/>
      <c r="AL17" s="109"/>
      <c r="AM17" s="169"/>
      <c r="AN17" s="169"/>
      <c r="AO17" s="169"/>
      <c r="AP17" s="169"/>
      <c r="AQ17" s="169"/>
      <c r="AR17" s="169"/>
      <c r="AS17" s="78"/>
      <c r="AT17" s="105"/>
      <c r="AU17" s="105"/>
      <c r="AV17" s="105"/>
      <c r="AW17" s="105"/>
      <c r="AX17" s="106"/>
      <c r="AY17" s="105"/>
      <c r="AZ17" s="105"/>
      <c r="BA17" s="105"/>
      <c r="BB17" s="105"/>
      <c r="BC17" s="105"/>
      <c r="BD17" s="107"/>
      <c r="BE17" s="73"/>
      <c r="BF17" s="107"/>
      <c r="BG17" s="169"/>
    </row>
    <row r="18" spans="1:59" s="3" customFormat="1" ht="15">
      <c r="A18" s="64">
        <v>106</v>
      </c>
      <c r="B18" t="s">
        <v>113</v>
      </c>
      <c r="C18" s="114"/>
      <c r="D18" s="114"/>
      <c r="E18" s="114"/>
      <c r="F18" s="78"/>
      <c r="G18" s="169"/>
      <c r="H18" s="169"/>
      <c r="I18" s="169"/>
      <c r="J18" s="169"/>
      <c r="K18" s="169"/>
      <c r="L18" s="169"/>
      <c r="M18" s="78"/>
      <c r="N18" s="108">
        <v>5.8</v>
      </c>
      <c r="O18" s="108">
        <v>6</v>
      </c>
      <c r="P18" s="108">
        <v>6.6</v>
      </c>
      <c r="Q18" s="108">
        <v>6.8</v>
      </c>
      <c r="R18" s="108">
        <v>6.8</v>
      </c>
      <c r="S18" s="108">
        <v>6.6</v>
      </c>
      <c r="T18" s="108">
        <v>5.2</v>
      </c>
      <c r="U18" s="108">
        <v>5.5</v>
      </c>
      <c r="V18" s="91">
        <f t="shared" si="2"/>
        <v>49.300000000000004</v>
      </c>
      <c r="W18" s="107"/>
      <c r="X18" s="169"/>
      <c r="Y18" s="108">
        <v>5.5</v>
      </c>
      <c r="Z18" s="108">
        <v>5.5</v>
      </c>
      <c r="AA18" s="108">
        <v>5</v>
      </c>
      <c r="AB18" s="108">
        <v>6</v>
      </c>
      <c r="AC18" s="108">
        <v>6.5</v>
      </c>
      <c r="AD18" s="108">
        <v>6</v>
      </c>
      <c r="AE18" s="108">
        <v>6.5</v>
      </c>
      <c r="AF18" s="108">
        <v>5</v>
      </c>
      <c r="AG18" s="91">
        <f t="shared" si="3"/>
        <v>46</v>
      </c>
      <c r="AH18" s="107"/>
      <c r="AI18" s="73"/>
      <c r="AJ18" s="78"/>
      <c r="AK18" s="78"/>
      <c r="AL18" s="73"/>
      <c r="AM18" s="169"/>
      <c r="AN18" s="169"/>
      <c r="AO18" s="169"/>
      <c r="AP18" s="169"/>
      <c r="AQ18" s="169"/>
      <c r="AR18" s="169"/>
      <c r="AS18" s="78"/>
      <c r="AT18" s="169"/>
      <c r="AU18" s="169"/>
      <c r="AV18" s="169"/>
      <c r="AW18" s="169"/>
      <c r="AX18" s="78"/>
      <c r="AY18" s="169"/>
      <c r="AZ18" s="169"/>
      <c r="BA18" s="169"/>
      <c r="BB18" s="169"/>
      <c r="BC18" s="169"/>
      <c r="BD18" s="169"/>
      <c r="BE18" s="73"/>
      <c r="BF18" s="169"/>
      <c r="BG18" s="169"/>
    </row>
    <row r="19" spans="1:59" s="3" customFormat="1" ht="15">
      <c r="A19" s="64">
        <v>105</v>
      </c>
      <c r="B19" t="s">
        <v>109</v>
      </c>
      <c r="C19" s="114"/>
      <c r="D19" s="114"/>
      <c r="E19" s="114"/>
      <c r="F19" s="78"/>
      <c r="G19" s="169"/>
      <c r="H19" s="169"/>
      <c r="I19" s="169"/>
      <c r="J19" s="169"/>
      <c r="K19" s="169"/>
      <c r="L19" s="169"/>
      <c r="M19" s="78"/>
      <c r="N19" s="108">
        <v>5</v>
      </c>
      <c r="O19" s="108">
        <v>4.5999999999999996</v>
      </c>
      <c r="P19" s="108">
        <v>5.6</v>
      </c>
      <c r="Q19" s="108">
        <v>5.4</v>
      </c>
      <c r="R19" s="108">
        <v>5.2</v>
      </c>
      <c r="S19" s="108">
        <v>5.4</v>
      </c>
      <c r="T19" s="108">
        <v>5.6</v>
      </c>
      <c r="U19" s="108">
        <v>5.4</v>
      </c>
      <c r="V19" s="91">
        <f t="shared" si="2"/>
        <v>42.2</v>
      </c>
      <c r="W19" s="107"/>
      <c r="X19" s="169"/>
      <c r="Y19" s="108">
        <v>6</v>
      </c>
      <c r="Z19" s="108">
        <v>6.5</v>
      </c>
      <c r="AA19" s="108">
        <v>6.5</v>
      </c>
      <c r="AB19" s="108">
        <v>5.5</v>
      </c>
      <c r="AC19" s="108">
        <v>5</v>
      </c>
      <c r="AD19" s="108">
        <v>4.8</v>
      </c>
      <c r="AE19" s="108">
        <v>6</v>
      </c>
      <c r="AF19" s="108">
        <v>6</v>
      </c>
      <c r="AG19" s="91">
        <f t="shared" si="3"/>
        <v>46.3</v>
      </c>
      <c r="AH19" s="107"/>
      <c r="AI19" s="73"/>
      <c r="AJ19" s="78"/>
      <c r="AK19" s="78"/>
      <c r="AL19" s="73"/>
      <c r="AM19" s="169"/>
      <c r="AN19" s="169"/>
      <c r="AO19" s="169"/>
      <c r="AP19" s="169"/>
      <c r="AQ19" s="169"/>
      <c r="AR19" s="169"/>
      <c r="AS19" s="78"/>
      <c r="AT19" s="169"/>
      <c r="AU19" s="169"/>
      <c r="AV19" s="169"/>
      <c r="AW19" s="169"/>
      <c r="AX19" s="78"/>
      <c r="AY19" s="169"/>
      <c r="AZ19" s="169"/>
      <c r="BA19" s="169"/>
      <c r="BB19" s="169"/>
      <c r="BC19" s="169"/>
      <c r="BD19" s="169"/>
      <c r="BE19" s="73"/>
      <c r="BF19" s="169"/>
      <c r="BG19" s="169"/>
    </row>
    <row r="20" spans="1:59" s="3" customFormat="1" ht="15">
      <c r="A20" s="64">
        <v>103</v>
      </c>
      <c r="B20" t="s">
        <v>111</v>
      </c>
      <c r="C20" s="114"/>
      <c r="D20" s="114"/>
      <c r="E20" s="114"/>
      <c r="F20" s="78"/>
      <c r="G20" s="169"/>
      <c r="H20" s="169"/>
      <c r="I20" s="169"/>
      <c r="J20" s="169"/>
      <c r="K20" s="169"/>
      <c r="L20" s="169"/>
      <c r="M20" s="78"/>
      <c r="N20" s="108">
        <v>5.6</v>
      </c>
      <c r="O20" s="108">
        <v>4.8</v>
      </c>
      <c r="P20" s="108">
        <v>5</v>
      </c>
      <c r="Q20" s="108">
        <v>5</v>
      </c>
      <c r="R20" s="108">
        <v>6.5</v>
      </c>
      <c r="S20" s="108">
        <v>6.2</v>
      </c>
      <c r="T20" s="108">
        <v>6.8</v>
      </c>
      <c r="U20" s="108">
        <v>5.8</v>
      </c>
      <c r="V20" s="91">
        <f t="shared" si="2"/>
        <v>45.699999999999996</v>
      </c>
      <c r="W20" s="107"/>
      <c r="X20" s="169"/>
      <c r="Y20" s="108">
        <v>6</v>
      </c>
      <c r="Z20" s="108">
        <v>4</v>
      </c>
      <c r="AA20" s="108">
        <v>5.5</v>
      </c>
      <c r="AB20" s="108">
        <v>6</v>
      </c>
      <c r="AC20" s="108">
        <v>6</v>
      </c>
      <c r="AD20" s="108">
        <v>5.5</v>
      </c>
      <c r="AE20" s="108">
        <v>7</v>
      </c>
      <c r="AF20" s="108">
        <v>5.5</v>
      </c>
      <c r="AG20" s="91">
        <f t="shared" si="3"/>
        <v>45.5</v>
      </c>
      <c r="AH20" s="107"/>
      <c r="AI20" s="73"/>
      <c r="AJ20" s="78"/>
      <c r="AK20" s="78"/>
      <c r="AL20" s="73"/>
      <c r="AM20" s="169"/>
      <c r="AN20" s="169"/>
      <c r="AO20" s="169"/>
      <c r="AP20" s="169"/>
      <c r="AQ20" s="169"/>
      <c r="AR20" s="169"/>
      <c r="AS20" s="78"/>
      <c r="AT20" s="169"/>
      <c r="AU20" s="169"/>
      <c r="AV20" s="169"/>
      <c r="AW20" s="169"/>
      <c r="AX20" s="78"/>
      <c r="AY20" s="169"/>
      <c r="AZ20" s="169"/>
      <c r="BA20" s="169"/>
      <c r="BB20" s="169"/>
      <c r="BC20" s="169"/>
      <c r="BD20" s="169"/>
      <c r="BE20" s="73"/>
      <c r="BF20" s="169"/>
      <c r="BG20" s="169"/>
    </row>
    <row r="21" spans="1:59" s="3" customFormat="1" ht="15">
      <c r="A21" s="64">
        <v>102</v>
      </c>
      <c r="B21" t="s">
        <v>114</v>
      </c>
      <c r="C21" s="114"/>
      <c r="D21" s="114"/>
      <c r="E21" s="114"/>
      <c r="F21" s="78"/>
      <c r="G21" s="169"/>
      <c r="H21" s="169"/>
      <c r="I21" s="169"/>
      <c r="J21" s="169"/>
      <c r="K21" s="169"/>
      <c r="L21" s="169"/>
      <c r="M21" s="78"/>
      <c r="N21" s="108">
        <v>6.2</v>
      </c>
      <c r="O21" s="108">
        <v>5.2</v>
      </c>
      <c r="P21" s="108">
        <v>5.6</v>
      </c>
      <c r="Q21" s="108">
        <v>5.6</v>
      </c>
      <c r="R21" s="108">
        <v>5.4</v>
      </c>
      <c r="S21" s="108">
        <v>5.2</v>
      </c>
      <c r="T21" s="108">
        <v>6.6</v>
      </c>
      <c r="U21" s="108">
        <v>6</v>
      </c>
      <c r="V21" s="91">
        <f t="shared" si="2"/>
        <v>45.800000000000004</v>
      </c>
      <c r="W21" s="107"/>
      <c r="X21" s="169"/>
      <c r="Y21" s="108">
        <v>6</v>
      </c>
      <c r="Z21" s="108">
        <v>5.5</v>
      </c>
      <c r="AA21" s="108">
        <v>5</v>
      </c>
      <c r="AB21" s="108">
        <v>6.5</v>
      </c>
      <c r="AC21" s="108">
        <v>4</v>
      </c>
      <c r="AD21" s="108">
        <v>5</v>
      </c>
      <c r="AE21" s="108">
        <v>6</v>
      </c>
      <c r="AF21" s="108">
        <v>6</v>
      </c>
      <c r="AG21" s="91">
        <f t="shared" si="3"/>
        <v>44</v>
      </c>
      <c r="AH21" s="107"/>
      <c r="AI21" s="73"/>
      <c r="AJ21" s="78"/>
      <c r="AK21" s="78"/>
      <c r="AL21" s="73"/>
      <c r="AM21" s="169"/>
      <c r="AN21" s="169"/>
      <c r="AO21" s="169"/>
      <c r="AP21" s="169"/>
      <c r="AQ21" s="169"/>
      <c r="AR21" s="169"/>
      <c r="AS21" s="78"/>
      <c r="AT21" s="169"/>
      <c r="AU21" s="169"/>
      <c r="AV21" s="169"/>
      <c r="AW21" s="169"/>
      <c r="AX21" s="78"/>
      <c r="AY21" s="169"/>
      <c r="AZ21" s="169"/>
      <c r="BA21" s="169"/>
      <c r="BB21" s="169"/>
      <c r="BC21" s="169"/>
      <c r="BD21" s="169"/>
      <c r="BE21" s="73"/>
      <c r="BF21" s="169"/>
      <c r="BG21" s="169"/>
    </row>
    <row r="22" spans="1:59" s="3" customFormat="1" ht="15">
      <c r="A22" s="64">
        <v>97</v>
      </c>
      <c r="B22" t="s">
        <v>110</v>
      </c>
      <c r="C22" s="114"/>
      <c r="D22" s="114"/>
      <c r="E22" s="114"/>
      <c r="F22" s="78"/>
      <c r="G22" s="169"/>
      <c r="H22" s="169"/>
      <c r="I22" s="169"/>
      <c r="J22" s="169"/>
      <c r="K22" s="169"/>
      <c r="L22" s="169"/>
      <c r="M22" s="78"/>
      <c r="N22" s="108">
        <v>6</v>
      </c>
      <c r="O22" s="108">
        <v>4.8</v>
      </c>
      <c r="P22" s="108">
        <v>4.5999999999999996</v>
      </c>
      <c r="Q22" s="108">
        <v>5</v>
      </c>
      <c r="R22" s="108">
        <v>6</v>
      </c>
      <c r="S22" s="108">
        <v>5.2</v>
      </c>
      <c r="T22" s="108">
        <v>6.6</v>
      </c>
      <c r="U22" s="108">
        <v>5.2</v>
      </c>
      <c r="V22" s="91">
        <f t="shared" si="2"/>
        <v>43.4</v>
      </c>
      <c r="W22" s="107"/>
      <c r="X22" s="169"/>
      <c r="Y22" s="108">
        <v>6</v>
      </c>
      <c r="Z22" s="108">
        <v>5.5</v>
      </c>
      <c r="AA22" s="108">
        <v>6.5</v>
      </c>
      <c r="AB22" s="108">
        <v>6.5</v>
      </c>
      <c r="AC22" s="108">
        <v>5.5</v>
      </c>
      <c r="AD22" s="108">
        <v>6</v>
      </c>
      <c r="AE22" s="108">
        <v>6.5</v>
      </c>
      <c r="AF22" s="108">
        <v>7.5</v>
      </c>
      <c r="AG22" s="91">
        <f t="shared" si="3"/>
        <v>50</v>
      </c>
      <c r="AH22" s="107"/>
      <c r="AI22" s="73"/>
      <c r="AJ22" s="78"/>
      <c r="AK22" s="78"/>
      <c r="AL22" s="73"/>
      <c r="AM22" s="169"/>
      <c r="AN22" s="169"/>
      <c r="AO22" s="169"/>
      <c r="AP22" s="169"/>
      <c r="AQ22" s="169"/>
      <c r="AR22" s="169"/>
      <c r="AS22" s="78"/>
      <c r="AT22" s="169"/>
      <c r="AU22" s="169"/>
      <c r="AV22" s="169"/>
      <c r="AW22" s="169"/>
      <c r="AX22" s="78"/>
      <c r="AY22" s="169"/>
      <c r="AZ22" s="169"/>
      <c r="BA22" s="169"/>
      <c r="BB22" s="169"/>
      <c r="BC22" s="169"/>
      <c r="BD22" s="169"/>
      <c r="BE22" s="73"/>
      <c r="BF22" s="169"/>
      <c r="BG22" s="169"/>
    </row>
    <row r="23" spans="1:59" s="3" customFormat="1" ht="15">
      <c r="A23" s="64"/>
      <c r="B23"/>
      <c r="C23" t="s">
        <v>192</v>
      </c>
      <c r="D23" t="s">
        <v>105</v>
      </c>
      <c r="E23" t="s">
        <v>103</v>
      </c>
      <c r="F23" s="84"/>
      <c r="G23" s="85">
        <v>6</v>
      </c>
      <c r="H23" s="85">
        <v>6</v>
      </c>
      <c r="I23" s="85">
        <v>6</v>
      </c>
      <c r="J23" s="85">
        <v>7</v>
      </c>
      <c r="K23" s="85">
        <v>8</v>
      </c>
      <c r="L23" s="88">
        <f>SUM((G23*0.1),(H23*0.1),(I23*0.3),(J23*0.3),(K23*0.2))</f>
        <v>6.6999999999999993</v>
      </c>
      <c r="M23" s="87"/>
      <c r="N23" s="169"/>
      <c r="O23" s="169"/>
      <c r="P23" s="169"/>
      <c r="Q23" s="169"/>
      <c r="R23" s="169"/>
      <c r="S23" s="169"/>
      <c r="T23" s="169" t="s">
        <v>51</v>
      </c>
      <c r="U23" s="169"/>
      <c r="V23" s="89">
        <f>SUM(V17:V22)</f>
        <v>265.8</v>
      </c>
      <c r="W23" s="89">
        <f>(V23/6)/8</f>
        <v>5.5375000000000005</v>
      </c>
      <c r="X23" s="169"/>
      <c r="Y23" s="169"/>
      <c r="Z23" s="169"/>
      <c r="AA23" s="169"/>
      <c r="AB23" s="169"/>
      <c r="AC23" s="169"/>
      <c r="AD23" s="169"/>
      <c r="AE23" s="169" t="s">
        <v>51</v>
      </c>
      <c r="AF23" s="169"/>
      <c r="AG23" s="89">
        <f>SUM(AG17:AG22)</f>
        <v>292.3</v>
      </c>
      <c r="AH23" s="89">
        <f>(AG23/6)/8</f>
        <v>6.0895833333333336</v>
      </c>
      <c r="AI23" s="73"/>
      <c r="AJ23" s="90">
        <f>SUM((L23*0.25)+(W23*0.375)+(AH23*0.375))</f>
        <v>6.03515625</v>
      </c>
      <c r="AK23" s="192">
        <v>2</v>
      </c>
      <c r="AL23" s="73"/>
      <c r="AM23" s="85"/>
      <c r="AN23" s="85"/>
      <c r="AO23" s="85"/>
      <c r="AP23" s="85"/>
      <c r="AQ23" s="85"/>
      <c r="AR23" s="88">
        <f>SUM((AM23*0.1),(AN23*0.1),(AO23*0.3),(AP23*0.3),(AQ23*0.2))</f>
        <v>0</v>
      </c>
      <c r="AS23" s="87"/>
      <c r="AT23" s="108"/>
      <c r="AU23" s="86"/>
      <c r="AV23" s="108"/>
      <c r="AW23" s="90">
        <f>AU23-AV23</f>
        <v>0</v>
      </c>
      <c r="AX23" s="106"/>
      <c r="AY23" s="108"/>
      <c r="AZ23" s="108"/>
      <c r="BA23" s="108"/>
      <c r="BB23" s="108"/>
      <c r="BC23" s="108"/>
      <c r="BD23" s="90">
        <f>SUM((AY23*0.25),(AZ23*0.25),(BA23*0.2),(BB23*0.2),(BC23*0.1))</f>
        <v>0</v>
      </c>
      <c r="BE23" s="73"/>
      <c r="BF23" s="89">
        <f>SUM((AR23*0.25)+(AW23*0.5)+(BD23*0.25))</f>
        <v>0</v>
      </c>
      <c r="BG23" s="66"/>
    </row>
    <row r="24" spans="1:59" s="3" customFormat="1" ht="15">
      <c r="A24" s="64">
        <v>138</v>
      </c>
      <c r="B24" t="s">
        <v>186</v>
      </c>
      <c r="C24" s="114"/>
      <c r="D24" s="114"/>
      <c r="E24" s="114"/>
      <c r="F24" s="78"/>
      <c r="G24" s="169"/>
      <c r="H24" s="169"/>
      <c r="I24" s="169"/>
      <c r="J24" s="169"/>
      <c r="K24" s="169"/>
      <c r="L24" s="169"/>
      <c r="M24" s="78"/>
      <c r="N24" s="108">
        <v>0</v>
      </c>
      <c r="O24" s="108">
        <v>4.2</v>
      </c>
      <c r="P24" s="108">
        <v>0</v>
      </c>
      <c r="Q24" s="108">
        <v>4.2</v>
      </c>
      <c r="R24" s="108">
        <v>5.5</v>
      </c>
      <c r="S24" s="108">
        <v>5.4</v>
      </c>
      <c r="T24" s="108">
        <v>5.2</v>
      </c>
      <c r="U24" s="108">
        <v>3.8</v>
      </c>
      <c r="V24" s="91">
        <f t="shared" ref="V24:V29" si="4">SUM(N24:U24)</f>
        <v>28.3</v>
      </c>
      <c r="W24" s="107"/>
      <c r="X24" s="169"/>
      <c r="Y24" s="108">
        <v>4</v>
      </c>
      <c r="Z24" s="108">
        <v>5.5</v>
      </c>
      <c r="AA24" s="108">
        <v>4</v>
      </c>
      <c r="AB24" s="108">
        <v>5.5</v>
      </c>
      <c r="AC24" s="108">
        <v>4</v>
      </c>
      <c r="AD24" s="108">
        <v>3.5</v>
      </c>
      <c r="AE24" s="108">
        <v>5.5</v>
      </c>
      <c r="AF24" s="108">
        <v>3</v>
      </c>
      <c r="AG24" s="91">
        <f t="shared" ref="AG24:AG29" si="5">SUM(Y24:AF24)</f>
        <v>35</v>
      </c>
      <c r="AH24" s="107"/>
      <c r="AI24" s="73"/>
      <c r="AJ24" s="78"/>
      <c r="AK24" s="193"/>
      <c r="AL24" s="109"/>
      <c r="AM24" s="169"/>
      <c r="AN24" s="169"/>
      <c r="AO24" s="169"/>
      <c r="AP24" s="169"/>
      <c r="AQ24" s="169"/>
      <c r="AR24" s="169"/>
      <c r="AS24" s="78"/>
      <c r="AT24" s="105"/>
      <c r="AU24" s="105"/>
      <c r="AV24" s="105"/>
      <c r="AW24" s="105"/>
      <c r="AX24" s="106"/>
      <c r="AY24" s="105"/>
      <c r="AZ24" s="105"/>
      <c r="BA24" s="105"/>
      <c r="BB24" s="105"/>
      <c r="BC24" s="105"/>
      <c r="BD24" s="107"/>
      <c r="BE24" s="73"/>
      <c r="BF24" s="107"/>
      <c r="BG24" s="169"/>
    </row>
    <row r="25" spans="1:59" s="3" customFormat="1" ht="15">
      <c r="A25" s="64">
        <v>137</v>
      </c>
      <c r="B25" t="s">
        <v>187</v>
      </c>
      <c r="C25" s="114"/>
      <c r="D25" s="114"/>
      <c r="E25" s="114"/>
      <c r="F25" s="78"/>
      <c r="G25" s="169"/>
      <c r="H25" s="169"/>
      <c r="I25" s="169"/>
      <c r="J25" s="169"/>
      <c r="K25" s="169"/>
      <c r="L25" s="169"/>
      <c r="M25" s="78"/>
      <c r="N25" s="108">
        <v>3.5</v>
      </c>
      <c r="O25" s="108">
        <v>5.2</v>
      </c>
      <c r="P25" s="108">
        <v>5</v>
      </c>
      <c r="Q25" s="108">
        <v>4.5</v>
      </c>
      <c r="R25" s="108">
        <v>5.2</v>
      </c>
      <c r="S25" s="108">
        <v>5</v>
      </c>
      <c r="T25" s="108">
        <v>4.5999999999999996</v>
      </c>
      <c r="U25" s="108">
        <v>5</v>
      </c>
      <c r="V25" s="91">
        <f t="shared" si="4"/>
        <v>38</v>
      </c>
      <c r="W25" s="107"/>
      <c r="X25" s="169"/>
      <c r="Y25" s="108">
        <v>3.5</v>
      </c>
      <c r="Z25" s="108">
        <v>3.5</v>
      </c>
      <c r="AA25" s="108">
        <v>5</v>
      </c>
      <c r="AB25" s="108">
        <v>3.5</v>
      </c>
      <c r="AC25" s="108">
        <v>4</v>
      </c>
      <c r="AD25" s="108">
        <v>3.5</v>
      </c>
      <c r="AE25" s="108">
        <v>5</v>
      </c>
      <c r="AF25" s="108">
        <v>4.5</v>
      </c>
      <c r="AG25" s="91">
        <f t="shared" si="5"/>
        <v>32.5</v>
      </c>
      <c r="AH25" s="107"/>
      <c r="AI25" s="73"/>
      <c r="AJ25" s="78"/>
      <c r="AK25" s="193"/>
      <c r="AL25" s="73"/>
      <c r="AM25" s="169"/>
      <c r="AN25" s="169"/>
      <c r="AO25" s="169"/>
      <c r="AP25" s="169"/>
      <c r="AQ25" s="169"/>
      <c r="AR25" s="169"/>
      <c r="AS25" s="78"/>
      <c r="AT25" s="169"/>
      <c r="AU25" s="169"/>
      <c r="AV25" s="169"/>
      <c r="AW25" s="169"/>
      <c r="AX25" s="78"/>
      <c r="AY25" s="169"/>
      <c r="AZ25" s="169"/>
      <c r="BA25" s="169"/>
      <c r="BB25" s="169"/>
      <c r="BC25" s="169"/>
      <c r="BD25" s="169"/>
      <c r="BE25" s="73"/>
      <c r="BF25" s="169"/>
      <c r="BG25" s="169"/>
    </row>
    <row r="26" spans="1:59" s="3" customFormat="1" ht="15">
      <c r="A26" s="64">
        <v>136</v>
      </c>
      <c r="B26" t="s">
        <v>188</v>
      </c>
      <c r="C26" s="114"/>
      <c r="D26" s="114"/>
      <c r="E26" s="114"/>
      <c r="F26" s="78"/>
      <c r="G26" s="169"/>
      <c r="H26" s="169"/>
      <c r="I26" s="169"/>
      <c r="J26" s="169"/>
      <c r="K26" s="169"/>
      <c r="L26" s="169"/>
      <c r="M26" s="78"/>
      <c r="N26" s="108">
        <v>3.2</v>
      </c>
      <c r="O26" s="108">
        <v>5.2</v>
      </c>
      <c r="P26" s="108">
        <v>3.6</v>
      </c>
      <c r="Q26" s="108">
        <v>4.8</v>
      </c>
      <c r="R26" s="108">
        <v>3.2</v>
      </c>
      <c r="S26" s="108">
        <v>4.8</v>
      </c>
      <c r="T26" s="108">
        <v>5</v>
      </c>
      <c r="U26" s="108">
        <v>4.5999999999999996</v>
      </c>
      <c r="V26" s="91">
        <f t="shared" si="4"/>
        <v>34.4</v>
      </c>
      <c r="W26" s="107"/>
      <c r="X26" s="169"/>
      <c r="Y26" s="108">
        <v>3.5</v>
      </c>
      <c r="Z26" s="108">
        <v>4.5</v>
      </c>
      <c r="AA26" s="108">
        <v>3</v>
      </c>
      <c r="AB26" s="108">
        <v>4.5</v>
      </c>
      <c r="AC26" s="108">
        <v>3.5</v>
      </c>
      <c r="AD26" s="108">
        <v>4.5</v>
      </c>
      <c r="AE26" s="108">
        <v>3.5</v>
      </c>
      <c r="AF26" s="108">
        <v>4</v>
      </c>
      <c r="AG26" s="91">
        <f t="shared" si="5"/>
        <v>31</v>
      </c>
      <c r="AH26" s="107"/>
      <c r="AI26" s="73"/>
      <c r="AJ26" s="78"/>
      <c r="AK26" s="193"/>
      <c r="AL26" s="73"/>
      <c r="AM26" s="169"/>
      <c r="AN26" s="169"/>
      <c r="AO26" s="169"/>
      <c r="AP26" s="169"/>
      <c r="AQ26" s="169"/>
      <c r="AR26" s="169"/>
      <c r="AS26" s="78"/>
      <c r="AT26" s="169"/>
      <c r="AU26" s="169"/>
      <c r="AV26" s="169"/>
      <c r="AW26" s="169"/>
      <c r="AX26" s="78"/>
      <c r="AY26" s="169"/>
      <c r="AZ26" s="169"/>
      <c r="BA26" s="169"/>
      <c r="BB26" s="169"/>
      <c r="BC26" s="169"/>
      <c r="BD26" s="169"/>
      <c r="BE26" s="73"/>
      <c r="BF26" s="169"/>
      <c r="BG26" s="169"/>
    </row>
    <row r="27" spans="1:59" s="3" customFormat="1" ht="15">
      <c r="A27" s="64">
        <v>134</v>
      </c>
      <c r="B27" t="s">
        <v>189</v>
      </c>
      <c r="C27" s="114"/>
      <c r="D27" s="114"/>
      <c r="E27" s="114"/>
      <c r="F27" s="78"/>
      <c r="G27" s="169"/>
      <c r="H27" s="169"/>
      <c r="I27" s="169"/>
      <c r="J27" s="169"/>
      <c r="K27" s="169"/>
      <c r="L27" s="169"/>
      <c r="M27" s="78"/>
      <c r="N27" s="108">
        <v>5</v>
      </c>
      <c r="O27" s="108">
        <v>4.8</v>
      </c>
      <c r="P27" s="108">
        <v>4.7</v>
      </c>
      <c r="Q27" s="108">
        <v>4.5999999999999996</v>
      </c>
      <c r="R27" s="108">
        <v>5.5</v>
      </c>
      <c r="S27" s="108">
        <v>5.6</v>
      </c>
      <c r="T27" s="108">
        <v>6.2</v>
      </c>
      <c r="U27" s="108">
        <v>5.6</v>
      </c>
      <c r="V27" s="91">
        <f t="shared" si="4"/>
        <v>42.000000000000007</v>
      </c>
      <c r="W27" s="107"/>
      <c r="X27" s="169"/>
      <c r="Y27" s="108">
        <v>4.5</v>
      </c>
      <c r="Z27" s="108">
        <v>5</v>
      </c>
      <c r="AA27" s="108">
        <v>3</v>
      </c>
      <c r="AB27" s="108">
        <v>3</v>
      </c>
      <c r="AC27" s="108">
        <v>4</v>
      </c>
      <c r="AD27" s="108">
        <v>4</v>
      </c>
      <c r="AE27" s="108">
        <v>5.5</v>
      </c>
      <c r="AF27" s="108">
        <v>5</v>
      </c>
      <c r="AG27" s="91">
        <f t="shared" si="5"/>
        <v>34</v>
      </c>
      <c r="AH27" s="107"/>
      <c r="AI27" s="73"/>
      <c r="AJ27" s="78"/>
      <c r="AK27" s="193"/>
      <c r="AL27" s="73"/>
      <c r="AM27" s="169"/>
      <c r="AN27" s="169"/>
      <c r="AO27" s="169"/>
      <c r="AP27" s="169"/>
      <c r="AQ27" s="169"/>
      <c r="AR27" s="169"/>
      <c r="AS27" s="78"/>
      <c r="AT27" s="169"/>
      <c r="AU27" s="169"/>
      <c r="AV27" s="169"/>
      <c r="AW27" s="169"/>
      <c r="AX27" s="78"/>
      <c r="AY27" s="169"/>
      <c r="AZ27" s="169"/>
      <c r="BA27" s="169"/>
      <c r="BB27" s="169"/>
      <c r="BC27" s="169"/>
      <c r="BD27" s="169"/>
      <c r="BE27" s="73"/>
      <c r="BF27" s="169"/>
      <c r="BG27" s="169"/>
    </row>
    <row r="28" spans="1:59" s="3" customFormat="1" ht="15">
      <c r="A28" s="64">
        <v>133</v>
      </c>
      <c r="B28" t="s">
        <v>190</v>
      </c>
      <c r="C28" s="114"/>
      <c r="D28" s="114"/>
      <c r="E28" s="114"/>
      <c r="F28" s="78"/>
      <c r="G28" s="169"/>
      <c r="H28" s="169"/>
      <c r="I28" s="169"/>
      <c r="J28" s="169"/>
      <c r="K28" s="169"/>
      <c r="L28" s="169"/>
      <c r="M28" s="78"/>
      <c r="N28" s="108">
        <v>5</v>
      </c>
      <c r="O28" s="108">
        <v>6.5</v>
      </c>
      <c r="P28" s="108">
        <v>5</v>
      </c>
      <c r="Q28" s="108">
        <v>5.2</v>
      </c>
      <c r="R28" s="108">
        <v>5.4</v>
      </c>
      <c r="S28" s="108">
        <v>6.6</v>
      </c>
      <c r="T28" s="108">
        <v>6.8</v>
      </c>
      <c r="U28" s="108">
        <v>6</v>
      </c>
      <c r="V28" s="91">
        <f t="shared" si="4"/>
        <v>46.5</v>
      </c>
      <c r="W28" s="107"/>
      <c r="X28" s="169"/>
      <c r="Y28" s="108">
        <v>5</v>
      </c>
      <c r="Z28" s="108">
        <v>5</v>
      </c>
      <c r="AA28" s="108">
        <v>6</v>
      </c>
      <c r="AB28" s="108">
        <v>6</v>
      </c>
      <c r="AC28" s="108">
        <v>5</v>
      </c>
      <c r="AD28" s="108">
        <v>5</v>
      </c>
      <c r="AE28" s="108">
        <v>6</v>
      </c>
      <c r="AF28" s="108">
        <v>6</v>
      </c>
      <c r="AG28" s="91">
        <f t="shared" si="5"/>
        <v>44</v>
      </c>
      <c r="AH28" s="107"/>
      <c r="AI28" s="73"/>
      <c r="AJ28" s="78"/>
      <c r="AK28" s="193"/>
      <c r="AL28" s="73"/>
      <c r="AM28" s="169"/>
      <c r="AN28" s="169"/>
      <c r="AO28" s="169"/>
      <c r="AP28" s="169"/>
      <c r="AQ28" s="169"/>
      <c r="AR28" s="169"/>
      <c r="AS28" s="78"/>
      <c r="AT28" s="169"/>
      <c r="AU28" s="169"/>
      <c r="AV28" s="169"/>
      <c r="AW28" s="169"/>
      <c r="AX28" s="78"/>
      <c r="AY28" s="169"/>
      <c r="AZ28" s="169"/>
      <c r="BA28" s="169"/>
      <c r="BB28" s="169"/>
      <c r="BC28" s="169"/>
      <c r="BD28" s="169"/>
      <c r="BE28" s="73"/>
      <c r="BF28" s="169"/>
      <c r="BG28" s="169"/>
    </row>
    <row r="29" spans="1:59" s="3" customFormat="1" ht="15" customHeight="1">
      <c r="A29" s="64">
        <v>132</v>
      </c>
      <c r="B29" t="s">
        <v>191</v>
      </c>
      <c r="C29" s="114"/>
      <c r="D29" s="114"/>
      <c r="E29" s="114"/>
      <c r="F29" s="78"/>
      <c r="G29" s="169"/>
      <c r="H29" s="169"/>
      <c r="I29" s="169"/>
      <c r="J29" s="169"/>
      <c r="K29" s="169"/>
      <c r="L29" s="169"/>
      <c r="M29" s="78"/>
      <c r="N29" s="108">
        <v>5.4</v>
      </c>
      <c r="O29" s="108">
        <v>5.5</v>
      </c>
      <c r="P29" s="108">
        <v>7</v>
      </c>
      <c r="Q29" s="108">
        <v>7</v>
      </c>
      <c r="R29" s="108">
        <v>6.8</v>
      </c>
      <c r="S29" s="108">
        <v>6.8</v>
      </c>
      <c r="T29" s="108">
        <v>6.6</v>
      </c>
      <c r="U29" s="108">
        <v>6.2</v>
      </c>
      <c r="V29" s="91">
        <f t="shared" si="4"/>
        <v>51.300000000000004</v>
      </c>
      <c r="W29" s="107"/>
      <c r="X29" s="169"/>
      <c r="Y29" s="108">
        <v>5.5</v>
      </c>
      <c r="Z29" s="108">
        <v>5.5</v>
      </c>
      <c r="AA29" s="108">
        <v>6.5</v>
      </c>
      <c r="AB29" s="108">
        <v>6</v>
      </c>
      <c r="AC29" s="108">
        <v>6</v>
      </c>
      <c r="AD29" s="108">
        <v>6</v>
      </c>
      <c r="AE29" s="108">
        <v>7</v>
      </c>
      <c r="AF29" s="108">
        <v>7</v>
      </c>
      <c r="AG29" s="91">
        <f t="shared" si="5"/>
        <v>49.5</v>
      </c>
      <c r="AH29" s="107"/>
      <c r="AI29" s="73"/>
      <c r="AJ29" s="78"/>
      <c r="AK29" s="193"/>
      <c r="AL29" s="73"/>
      <c r="AM29" s="169"/>
      <c r="AN29" s="169"/>
      <c r="AO29" s="169"/>
      <c r="AP29" s="169"/>
      <c r="AQ29" s="169"/>
      <c r="AR29" s="169"/>
      <c r="AS29" s="78"/>
      <c r="AT29" s="169"/>
      <c r="AU29" s="169"/>
      <c r="AV29" s="169"/>
      <c r="AW29" s="169"/>
      <c r="AX29" s="78"/>
      <c r="AY29" s="169"/>
      <c r="AZ29" s="169"/>
      <c r="BA29" s="169"/>
      <c r="BB29" s="169"/>
      <c r="BC29" s="169"/>
      <c r="BD29" s="169"/>
      <c r="BE29" s="73"/>
      <c r="BF29" s="169"/>
      <c r="BG29" s="169"/>
    </row>
    <row r="30" spans="1:59" s="3" customFormat="1" ht="15">
      <c r="A30" s="66"/>
      <c r="B30" s="66"/>
      <c r="C30" t="s">
        <v>195</v>
      </c>
      <c r="D30" t="s">
        <v>157</v>
      </c>
      <c r="E30" t="s">
        <v>106</v>
      </c>
      <c r="F30" s="66"/>
      <c r="G30" s="85">
        <v>7</v>
      </c>
      <c r="H30" s="85">
        <v>6</v>
      </c>
      <c r="I30" s="85">
        <v>6.7</v>
      </c>
      <c r="J30" s="85">
        <v>6.8</v>
      </c>
      <c r="K30" s="85">
        <v>7.3</v>
      </c>
      <c r="L30" s="88">
        <f>SUM((G30*0.1),(H30*0.1),(I30*0.3),(J30*0.3),(K30*0.2))</f>
        <v>6.81</v>
      </c>
      <c r="M30" s="87"/>
      <c r="N30" s="169"/>
      <c r="O30" s="169"/>
      <c r="P30" s="169"/>
      <c r="Q30" s="169"/>
      <c r="R30" s="169"/>
      <c r="S30" s="169"/>
      <c r="T30" s="224" t="s">
        <v>51</v>
      </c>
      <c r="U30" s="224"/>
      <c r="V30" s="89">
        <f>SUM(V24:V29)</f>
        <v>240.5</v>
      </c>
      <c r="W30" s="89">
        <f>(V30/6)/8</f>
        <v>5.010416666666667</v>
      </c>
      <c r="X30" s="169"/>
      <c r="Y30" s="169"/>
      <c r="Z30" s="169"/>
      <c r="AA30" s="169"/>
      <c r="AB30" s="169"/>
      <c r="AC30" s="169"/>
      <c r="AD30" s="169"/>
      <c r="AE30" s="224" t="s">
        <v>51</v>
      </c>
      <c r="AF30" s="224"/>
      <c r="AG30" s="89">
        <f>SUM(AG24:AG29)</f>
        <v>226</v>
      </c>
      <c r="AH30" s="89">
        <f>(AG30/6)/8</f>
        <v>4.708333333333333</v>
      </c>
      <c r="AI30" s="73"/>
      <c r="AJ30" s="90">
        <f>SUM((L30*0.25)+(W30*0.375)+(AH30*0.375))</f>
        <v>5.3470312499999997</v>
      </c>
      <c r="AK30" s="192">
        <v>3</v>
      </c>
      <c r="AL30" s="73"/>
      <c r="AM30" s="85"/>
      <c r="AN30" s="85"/>
      <c r="AO30" s="85"/>
      <c r="AP30" s="85"/>
      <c r="AQ30" s="85"/>
      <c r="AR30" s="88">
        <f>SUM((AM30*0.1),(AN30*0.1),(AO30*0.3),(AP30*0.3),(AQ30*0.2))</f>
        <v>0</v>
      </c>
      <c r="AS30" s="87"/>
      <c r="AT30" s="108"/>
      <c r="AU30" s="86"/>
      <c r="AV30" s="108"/>
      <c r="AW30" s="90">
        <f>AU30-AV30</f>
        <v>0</v>
      </c>
      <c r="AX30" s="106"/>
      <c r="AY30" s="108"/>
      <c r="AZ30" s="108"/>
      <c r="BA30" s="108"/>
      <c r="BB30" s="108"/>
      <c r="BC30" s="108"/>
      <c r="BD30" s="90">
        <f>SUM((AY30*0.25),(AZ30*0.25),(BA30*0.2),(BB30*0.2),(BC30*0.1))</f>
        <v>0</v>
      </c>
      <c r="BE30" s="73"/>
      <c r="BF30" s="89">
        <f>SUM((AR30*0.25)+(AW30*0.5)+(BD30*0.25))</f>
        <v>0</v>
      </c>
      <c r="BG30" s="66"/>
    </row>
    <row r="31" spans="1:59" s="3" customFormat="1" ht="1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194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</row>
    <row r="32" spans="1:59" s="3" customFormat="1" ht="1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194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</row>
    <row r="33" spans="1:59" s="3" customFormat="1" ht="1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</row>
    <row r="34" spans="1:59" s="3" customFormat="1" ht="1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</row>
    <row r="35" spans="1:59" s="3" customFormat="1" ht="1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</row>
    <row r="36" spans="1:59" s="3" customFormat="1" ht="1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</row>
    <row r="37" spans="1:59" s="3" customFormat="1" ht="1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</row>
    <row r="38" spans="1:59" s="3" customFormat="1" ht="1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</row>
    <row r="39" spans="1:59" s="3" customFormat="1" ht="1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</row>
    <row r="40" spans="1:59" s="3" customFormat="1" ht="1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</row>
    <row r="41" spans="1:59" s="3" customFormat="1" ht="1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</row>
    <row r="42" spans="1:59" s="3" customFormat="1" ht="1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</row>
    <row r="43" spans="1:59" s="3" customFormat="1" ht="1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</row>
    <row r="44" spans="1:59" s="3" customFormat="1" ht="1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</row>
    <row r="45" spans="1:59" s="3" customFormat="1" ht="1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</row>
    <row r="46" spans="1:59" s="3" customFormat="1" ht="1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</row>
    <row r="47" spans="1:59" s="3" customFormat="1" ht="1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</row>
    <row r="48" spans="1:59" s="3" customFormat="1" ht="1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</row>
    <row r="49" spans="1:59" s="3" customFormat="1" ht="1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</row>
    <row r="50" spans="1:59" s="3" customFormat="1" ht="1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</row>
    <row r="51" spans="1:59" s="3" customFormat="1" ht="1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</row>
    <row r="52" spans="1:59" s="3" customFormat="1" ht="1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</row>
    <row r="53" spans="1:59" s="3" customFormat="1" ht="1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</row>
    <row r="54" spans="1:59" s="3" customFormat="1" ht="1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</row>
    <row r="55" spans="1:59" s="3" customFormat="1" ht="1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</row>
    <row r="56" spans="1:59" s="3" customFormat="1" ht="1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</row>
    <row r="57" spans="1:59" s="3" customFormat="1" ht="1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</row>
    <row r="58" spans="1:59" s="3" customFormat="1" ht="1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</row>
    <row r="59" spans="1:59" s="3" customFormat="1" ht="1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</row>
    <row r="60" spans="1:59" s="3" customFormat="1" ht="1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</row>
    <row r="61" spans="1:59" s="3" customFormat="1" ht="1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</row>
    <row r="62" spans="1:59" s="3" customFormat="1" ht="1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</row>
    <row r="63" spans="1:59" s="3" customFormat="1" ht="1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</row>
    <row r="64" spans="1:59" s="3" customFormat="1" ht="1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</row>
    <row r="65" spans="1:59" s="3" customFormat="1" ht="1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</row>
    <row r="66" spans="1:59" s="3" customFormat="1" ht="1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</row>
    <row r="67" spans="1:59" s="3" customFormat="1" ht="1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</row>
    <row r="68" spans="1:59" s="3" customFormat="1" ht="1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</row>
    <row r="69" spans="1:59" s="3" customFormat="1" ht="1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</row>
    <row r="70" spans="1:59" s="3" customFormat="1" ht="1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</row>
    <row r="71" spans="1:59" s="3" customFormat="1" ht="1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</row>
    <row r="72" spans="1:59" s="3" customFormat="1" ht="1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</row>
    <row r="73" spans="1:59" s="3" customFormat="1" ht="1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</row>
    <row r="74" spans="1:59" s="3" customFormat="1" ht="1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1:59" s="3" customFormat="1" ht="1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1:59" s="3" customFormat="1" ht="1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</row>
    <row r="77" spans="1:59" s="3" customFormat="1" ht="1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1:59" s="3" customFormat="1" ht="1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</row>
    <row r="79" spans="1:59" s="3" customFormat="1" ht="1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</row>
    <row r="80" spans="1:59" s="3" customFormat="1" ht="1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1:59" s="3" customFormat="1" ht="1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1:59" s="3" customFormat="1" ht="1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  <row r="83" spans="1:59" s="3" customFormat="1" ht="1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1:59" s="3" customFormat="1" ht="1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</row>
    <row r="85" spans="1:59" s="3" customFormat="1" ht="1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</row>
    <row r="86" spans="1:59" s="3" customFormat="1" ht="1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</row>
    <row r="87" spans="1:59" s="3" customFormat="1" ht="1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</row>
    <row r="88" spans="1:59" s="3" customFormat="1" ht="1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</row>
    <row r="89" spans="1:59" s="3" customFormat="1" ht="1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</row>
    <row r="90" spans="1:59" s="3" customFormat="1" ht="1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</row>
    <row r="91" spans="1:59" s="3" customFormat="1" ht="1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</row>
    <row r="92" spans="1:59" s="3" customFormat="1" ht="1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</row>
    <row r="93" spans="1:59" s="3" customFormat="1" ht="1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</row>
    <row r="94" spans="1:59" s="3" customFormat="1" ht="1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</row>
    <row r="95" spans="1:59" s="3" customFormat="1" ht="1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</row>
    <row r="96" spans="1:59" s="3" customFormat="1" ht="1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</row>
    <row r="97" spans="1:59" s="3" customFormat="1" ht="1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</row>
    <row r="98" spans="1:59" s="3" customFormat="1" ht="1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</row>
    <row r="99" spans="1:59" s="3" customFormat="1" ht="1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</row>
    <row r="100" spans="1:59" s="3" customFormat="1" ht="1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</row>
    <row r="101" spans="1:59" s="3" customFormat="1" ht="1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</row>
    <row r="102" spans="1:59" s="3" customFormat="1" ht="1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</row>
    <row r="103" spans="1:59" s="3" customFormat="1" ht="1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</row>
    <row r="104" spans="1:59" s="3" customFormat="1" ht="1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</row>
    <row r="105" spans="1:59" s="3" customFormat="1" ht="1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</row>
    <row r="106" spans="1:59" s="3" customFormat="1" ht="1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</row>
    <row r="107" spans="1:59" s="3" customFormat="1" ht="1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</row>
    <row r="108" spans="1:59" s="3" customFormat="1" ht="15">
      <c r="AI108" s="16"/>
      <c r="AJ108" s="16"/>
      <c r="AK108" s="16"/>
    </row>
    <row r="109" spans="1:59" s="3" customFormat="1" ht="15">
      <c r="AI109" s="16"/>
      <c r="AJ109" s="16"/>
      <c r="AK109" s="16"/>
    </row>
    <row r="110" spans="1:59" s="3" customFormat="1" ht="15">
      <c r="AI110" s="16"/>
      <c r="AJ110" s="16"/>
      <c r="AK110" s="16"/>
    </row>
    <row r="111" spans="1:59" s="3" customFormat="1" ht="15">
      <c r="AI111" s="16"/>
      <c r="AJ111" s="16"/>
      <c r="AK111" s="16"/>
    </row>
    <row r="112" spans="1:59" s="3" customFormat="1" ht="15">
      <c r="AI112" s="16"/>
      <c r="AJ112" s="16"/>
      <c r="AK112" s="16"/>
    </row>
    <row r="113" spans="35:37" s="3" customFormat="1" ht="15">
      <c r="AI113" s="16"/>
      <c r="AJ113" s="16"/>
      <c r="AK113" s="16"/>
    </row>
    <row r="114" spans="35:37" s="3" customFormat="1" ht="15">
      <c r="AI114" s="16"/>
      <c r="AJ114" s="16"/>
      <c r="AK114" s="16"/>
    </row>
    <row r="115" spans="35:37" s="3" customFormat="1" ht="15">
      <c r="AI115" s="16"/>
      <c r="AJ115" s="16"/>
      <c r="AK115" s="16"/>
    </row>
    <row r="116" spans="35:37" s="3" customFormat="1" ht="15">
      <c r="AI116" s="16"/>
      <c r="AJ116" s="16"/>
      <c r="AK116" s="16"/>
    </row>
    <row r="117" spans="35:37" s="3" customFormat="1" ht="15">
      <c r="AI117" s="16"/>
      <c r="AJ117" s="16"/>
      <c r="AK117" s="16"/>
    </row>
    <row r="118" spans="35:37" s="3" customFormat="1" ht="15">
      <c r="AI118" s="16"/>
      <c r="AJ118" s="16"/>
      <c r="AK118" s="16"/>
    </row>
    <row r="119" spans="35:37" s="3" customFormat="1" ht="15">
      <c r="AI119" s="16"/>
      <c r="AJ119" s="16"/>
      <c r="AK119" s="16"/>
    </row>
  </sheetData>
  <mergeCells count="10">
    <mergeCell ref="AY8:AZ8"/>
    <mergeCell ref="A3:B3"/>
    <mergeCell ref="G5:H5"/>
    <mergeCell ref="N5:O5"/>
    <mergeCell ref="Y5:Z5"/>
    <mergeCell ref="T16:U16"/>
    <mergeCell ref="AE16:AF16"/>
    <mergeCell ref="T30:U30"/>
    <mergeCell ref="AE30:AF30"/>
    <mergeCell ref="AM5:AN5"/>
  </mergeCells>
  <pageMargins left="0.25" right="0.25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119"/>
  <sheetViews>
    <sheetView zoomScale="80" zoomScaleNormal="80" zoomScalePage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8.85546875" defaultRowHeight="12.75"/>
  <cols>
    <col min="1" max="1" width="5.42578125" customWidth="1"/>
    <col min="2" max="2" width="21.28515625" customWidth="1"/>
    <col min="3" max="3" width="16.7109375" customWidth="1"/>
    <col min="4" max="4" width="21" customWidth="1"/>
    <col min="5" max="5" width="17.42578125" customWidth="1"/>
    <col min="6" max="6" width="3.85546875" customWidth="1"/>
    <col min="7" max="12" width="7.42578125" hidden="1" customWidth="1"/>
    <col min="13" max="13" width="3.42578125" hidden="1" customWidth="1"/>
    <col min="14" max="21" width="5.7109375" hidden="1" customWidth="1"/>
    <col min="22" max="22" width="9.7109375" hidden="1" customWidth="1"/>
    <col min="23" max="23" width="6.42578125" hidden="1" customWidth="1"/>
    <col min="24" max="24" width="3.140625" hidden="1" customWidth="1"/>
    <col min="25" max="32" width="5.7109375" hidden="1" customWidth="1"/>
    <col min="33" max="33" width="10.85546875" hidden="1" customWidth="1"/>
    <col min="34" max="34" width="6.42578125" hidden="1" customWidth="1"/>
    <col min="35" max="35" width="3.140625" style="1" hidden="1" customWidth="1"/>
    <col min="36" max="36" width="13.85546875" style="1" hidden="1" customWidth="1"/>
    <col min="37" max="37" width="4.42578125" customWidth="1"/>
    <col min="38" max="39" width="15.85546875" customWidth="1"/>
  </cols>
  <sheetData>
    <row r="1" spans="1:58" s="3" customFormat="1" ht="15.75">
      <c r="A1" s="112" t="s">
        <v>116</v>
      </c>
      <c r="C1" s="93">
        <f ca="1">NOW()</f>
        <v>42863.428831481484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</row>
    <row r="2" spans="1:58" s="3" customFormat="1" ht="15.75">
      <c r="A2" s="19"/>
      <c r="C2" s="95">
        <f ca="1">NOW()</f>
        <v>42863.428831481484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13"/>
      <c r="V2" s="66"/>
      <c r="W2" s="66"/>
      <c r="X2" s="113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</row>
    <row r="3" spans="1:58" s="3" customFormat="1" ht="15.75">
      <c r="A3" s="221" t="s">
        <v>117</v>
      </c>
      <c r="B3" s="222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13"/>
      <c r="O3" s="66"/>
      <c r="P3" s="66"/>
      <c r="Q3" s="113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95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</row>
    <row r="4" spans="1:58" s="3" customFormat="1" ht="15.75">
      <c r="A4" s="11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95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</row>
    <row r="5" spans="1:58" s="3" customFormat="1" ht="15.75">
      <c r="A5" s="112" t="s">
        <v>217</v>
      </c>
      <c r="B5" s="112"/>
      <c r="C5" s="66"/>
      <c r="D5" s="66"/>
      <c r="E5" s="66"/>
      <c r="F5" s="66"/>
      <c r="G5" s="226" t="s">
        <v>52</v>
      </c>
      <c r="H5" s="226"/>
      <c r="I5" s="113"/>
      <c r="J5" s="113"/>
      <c r="K5" s="113"/>
      <c r="L5" s="113"/>
      <c r="M5" s="113"/>
      <c r="N5" s="226" t="s">
        <v>53</v>
      </c>
      <c r="O5" s="226"/>
      <c r="P5" s="66"/>
      <c r="Q5" s="66"/>
      <c r="R5" s="113"/>
      <c r="S5" s="66"/>
      <c r="T5" s="113"/>
      <c r="U5" s="66"/>
      <c r="V5" s="66"/>
      <c r="W5" s="66"/>
      <c r="X5" s="66"/>
      <c r="Y5" s="226" t="s">
        <v>57</v>
      </c>
      <c r="Z5" s="22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226" t="s">
        <v>52</v>
      </c>
      <c r="AM5" s="226"/>
      <c r="AN5" s="113"/>
      <c r="AO5" s="113"/>
      <c r="AP5" s="113"/>
      <c r="AQ5" s="113"/>
      <c r="AR5" s="113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</row>
    <row r="6" spans="1:58" s="3" customFormat="1" ht="15.75">
      <c r="A6" s="112" t="s">
        <v>91</v>
      </c>
      <c r="B6" s="113">
        <v>16</v>
      </c>
      <c r="C6" s="66" t="s">
        <v>273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58" s="3" customFormat="1" ht="1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 t="s">
        <v>44</v>
      </c>
      <c r="X7" s="71"/>
      <c r="Y7" s="66"/>
      <c r="Z7" s="66"/>
      <c r="AA7" s="66"/>
      <c r="AB7" s="66"/>
      <c r="AC7" s="66"/>
      <c r="AD7" s="66"/>
      <c r="AE7" s="66"/>
      <c r="AF7" s="66"/>
      <c r="AG7" s="66"/>
      <c r="AH7" s="67" t="s">
        <v>44</v>
      </c>
      <c r="AI7" s="72"/>
      <c r="AJ7" s="67" t="s">
        <v>88</v>
      </c>
      <c r="AK7" s="72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73"/>
      <c r="BE7" s="67" t="s">
        <v>59</v>
      </c>
      <c r="BF7" s="66"/>
    </row>
    <row r="8" spans="1:58" s="3" customFormat="1" ht="15">
      <c r="A8" s="67" t="s">
        <v>60</v>
      </c>
      <c r="B8" s="67" t="s">
        <v>61</v>
      </c>
      <c r="C8" s="67" t="s">
        <v>196</v>
      </c>
      <c r="D8" s="67" t="s">
        <v>62</v>
      </c>
      <c r="E8" s="67" t="s">
        <v>63</v>
      </c>
      <c r="F8" s="74"/>
      <c r="G8" s="67" t="s">
        <v>62</v>
      </c>
      <c r="H8" s="67"/>
      <c r="I8" s="67"/>
      <c r="J8" s="67"/>
      <c r="K8" s="67"/>
      <c r="L8" s="67"/>
      <c r="M8" s="74"/>
      <c r="N8" s="67" t="s">
        <v>65</v>
      </c>
      <c r="O8" s="67" t="s">
        <v>66</v>
      </c>
      <c r="P8" s="67" t="s">
        <v>45</v>
      </c>
      <c r="Q8" s="67" t="s">
        <v>46</v>
      </c>
      <c r="R8" s="67" t="s">
        <v>47</v>
      </c>
      <c r="S8" s="67" t="s">
        <v>48</v>
      </c>
      <c r="T8" s="67" t="s">
        <v>67</v>
      </c>
      <c r="U8" s="67" t="s">
        <v>49</v>
      </c>
      <c r="V8" s="67" t="s">
        <v>87</v>
      </c>
      <c r="W8" s="67" t="s">
        <v>50</v>
      </c>
      <c r="X8" s="71"/>
      <c r="Y8" s="67" t="s">
        <v>65</v>
      </c>
      <c r="Z8" s="67" t="s">
        <v>66</v>
      </c>
      <c r="AA8" s="67" t="s">
        <v>45</v>
      </c>
      <c r="AB8" s="67" t="s">
        <v>46</v>
      </c>
      <c r="AC8" s="67" t="s">
        <v>47</v>
      </c>
      <c r="AD8" s="67" t="s">
        <v>48</v>
      </c>
      <c r="AE8" s="67" t="s">
        <v>67</v>
      </c>
      <c r="AF8" s="67" t="s">
        <v>49</v>
      </c>
      <c r="AG8" s="67" t="s">
        <v>87</v>
      </c>
      <c r="AH8" s="67" t="s">
        <v>50</v>
      </c>
      <c r="AI8" s="72"/>
      <c r="AJ8" s="67" t="s">
        <v>68</v>
      </c>
      <c r="AK8" s="72"/>
      <c r="AL8" s="67" t="s">
        <v>62</v>
      </c>
      <c r="AM8" s="67"/>
      <c r="AN8" s="67"/>
      <c r="AO8" s="67"/>
      <c r="AP8" s="67"/>
      <c r="AQ8" s="67"/>
      <c r="AR8" s="74"/>
      <c r="AS8" s="75" t="s">
        <v>41</v>
      </c>
      <c r="AT8" s="67"/>
      <c r="AU8" s="76" t="s">
        <v>35</v>
      </c>
      <c r="AV8" s="77" t="s">
        <v>41</v>
      </c>
      <c r="AW8" s="74"/>
      <c r="AX8" s="223" t="s">
        <v>42</v>
      </c>
      <c r="AY8" s="223"/>
      <c r="AZ8" s="66"/>
      <c r="BA8" s="66"/>
      <c r="BB8" s="66"/>
      <c r="BC8" s="66"/>
      <c r="BD8" s="72"/>
      <c r="BE8" s="67" t="s">
        <v>70</v>
      </c>
      <c r="BF8" s="67" t="s">
        <v>71</v>
      </c>
    </row>
    <row r="9" spans="1:58" s="3" customFormat="1" ht="15">
      <c r="A9" s="66"/>
      <c r="B9" s="66"/>
      <c r="C9" s="66"/>
      <c r="D9" s="66"/>
      <c r="E9" s="66"/>
      <c r="F9" s="78"/>
      <c r="G9" s="79" t="s">
        <v>22</v>
      </c>
      <c r="H9" s="79" t="s">
        <v>23</v>
      </c>
      <c r="I9" s="79" t="s">
        <v>24</v>
      </c>
      <c r="J9" s="79" t="s">
        <v>25</v>
      </c>
      <c r="K9" s="79" t="s">
        <v>26</v>
      </c>
      <c r="L9" s="79" t="s">
        <v>62</v>
      </c>
      <c r="M9" s="78"/>
      <c r="N9" s="66"/>
      <c r="O9" s="66"/>
      <c r="P9" s="66"/>
      <c r="Q9" s="66"/>
      <c r="R9" s="66"/>
      <c r="S9" s="66"/>
      <c r="T9" s="66"/>
      <c r="U9" s="66"/>
      <c r="V9" s="66"/>
      <c r="W9" s="66"/>
      <c r="X9" s="114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73"/>
      <c r="AJ9" s="66"/>
      <c r="AK9" s="73"/>
      <c r="AL9" s="79" t="s">
        <v>22</v>
      </c>
      <c r="AM9" s="79" t="s">
        <v>23</v>
      </c>
      <c r="AN9" s="79" t="s">
        <v>24</v>
      </c>
      <c r="AO9" s="79" t="s">
        <v>25</v>
      </c>
      <c r="AP9" s="79" t="s">
        <v>26</v>
      </c>
      <c r="AQ9" s="79" t="s">
        <v>62</v>
      </c>
      <c r="AR9" s="78"/>
      <c r="AS9" s="69" t="s">
        <v>72</v>
      </c>
      <c r="AT9" s="69" t="s">
        <v>41</v>
      </c>
      <c r="AU9" s="79" t="s">
        <v>34</v>
      </c>
      <c r="AV9" s="81" t="s">
        <v>43</v>
      </c>
      <c r="AW9" s="78"/>
      <c r="AX9" s="79" t="s">
        <v>27</v>
      </c>
      <c r="AY9" s="79" t="s">
        <v>28</v>
      </c>
      <c r="AZ9" s="79" t="s">
        <v>29</v>
      </c>
      <c r="BA9" s="79" t="s">
        <v>30</v>
      </c>
      <c r="BB9" s="79" t="s">
        <v>31</v>
      </c>
      <c r="BC9" s="79" t="s">
        <v>69</v>
      </c>
      <c r="BD9" s="73"/>
      <c r="BE9" s="66"/>
      <c r="BF9" s="66"/>
    </row>
    <row r="10" spans="1:58" s="3" customFormat="1" ht="15">
      <c r="A10" s="64">
        <v>123</v>
      </c>
      <c r="B10" t="s">
        <v>130</v>
      </c>
      <c r="C10" s="114"/>
      <c r="D10" s="114"/>
      <c r="E10" s="114"/>
      <c r="F10" s="78"/>
      <c r="G10" s="114"/>
      <c r="H10" s="114"/>
      <c r="I10" s="114"/>
      <c r="J10" s="114"/>
      <c r="K10" s="114"/>
      <c r="L10" s="114"/>
      <c r="M10" s="78"/>
      <c r="N10" s="108"/>
      <c r="O10" s="108"/>
      <c r="P10" s="108"/>
      <c r="Q10" s="108"/>
      <c r="R10" s="108"/>
      <c r="S10" s="108"/>
      <c r="T10" s="108"/>
      <c r="U10" s="108"/>
      <c r="V10" s="91">
        <f t="shared" ref="V10:V15" si="0">SUM(N10:U10)</f>
        <v>0</v>
      </c>
      <c r="W10" s="107"/>
      <c r="X10" s="114"/>
      <c r="Y10" s="108"/>
      <c r="Z10" s="108"/>
      <c r="AA10" s="108"/>
      <c r="AB10" s="108"/>
      <c r="AC10" s="108"/>
      <c r="AD10" s="108"/>
      <c r="AE10" s="108"/>
      <c r="AF10" s="108"/>
      <c r="AG10" s="91">
        <f t="shared" ref="AG10:AG15" si="1">SUM(Y10:AF10)</f>
        <v>0</v>
      </c>
      <c r="AH10" s="107"/>
      <c r="AI10" s="73"/>
      <c r="AJ10" s="78"/>
      <c r="AK10" s="109"/>
      <c r="AL10" s="114"/>
      <c r="AM10" s="114"/>
      <c r="AN10" s="114"/>
      <c r="AO10" s="114"/>
      <c r="AP10" s="114"/>
      <c r="AQ10" s="114"/>
      <c r="AR10" s="78"/>
      <c r="AS10" s="105"/>
      <c r="AT10" s="105"/>
      <c r="AU10" s="105"/>
      <c r="AV10" s="105"/>
      <c r="AW10" s="106"/>
      <c r="AX10" s="105"/>
      <c r="AY10" s="105"/>
      <c r="AZ10" s="105"/>
      <c r="BA10" s="105"/>
      <c r="BB10" s="105"/>
      <c r="BC10" s="107"/>
      <c r="BD10" s="73"/>
      <c r="BE10" s="107"/>
      <c r="BF10" s="114"/>
    </row>
    <row r="11" spans="1:58" s="3" customFormat="1" ht="15">
      <c r="A11" s="64">
        <v>122</v>
      </c>
      <c r="B11" t="s">
        <v>123</v>
      </c>
      <c r="C11" s="114"/>
      <c r="D11" s="114"/>
      <c r="E11" s="114"/>
      <c r="F11" s="78"/>
      <c r="G11" s="114"/>
      <c r="H11" s="114"/>
      <c r="I11" s="114"/>
      <c r="J11" s="114"/>
      <c r="K11" s="114"/>
      <c r="L11" s="114"/>
      <c r="M11" s="78"/>
      <c r="N11" s="108"/>
      <c r="O11" s="108"/>
      <c r="P11" s="108"/>
      <c r="Q11" s="108"/>
      <c r="R11" s="108"/>
      <c r="S11" s="108"/>
      <c r="T11" s="108"/>
      <c r="U11" s="108"/>
      <c r="V11" s="91">
        <f t="shared" si="0"/>
        <v>0</v>
      </c>
      <c r="W11" s="107"/>
      <c r="X11" s="114"/>
      <c r="Y11" s="108"/>
      <c r="Z11" s="108"/>
      <c r="AA11" s="108"/>
      <c r="AB11" s="108"/>
      <c r="AC11" s="108"/>
      <c r="AD11" s="108"/>
      <c r="AE11" s="108"/>
      <c r="AF11" s="108"/>
      <c r="AG11" s="91">
        <f t="shared" si="1"/>
        <v>0</v>
      </c>
      <c r="AH11" s="107"/>
      <c r="AI11" s="73"/>
      <c r="AJ11" s="78"/>
      <c r="AK11" s="73"/>
      <c r="AL11" s="114"/>
      <c r="AM11" s="114"/>
      <c r="AN11" s="114"/>
      <c r="AO11" s="114"/>
      <c r="AP11" s="114"/>
      <c r="AQ11" s="114"/>
      <c r="AR11" s="78"/>
      <c r="AS11" s="114"/>
      <c r="AT11" s="114"/>
      <c r="AU11" s="114"/>
      <c r="AV11" s="114"/>
      <c r="AW11" s="78"/>
      <c r="AX11" s="114"/>
      <c r="AY11" s="114"/>
      <c r="AZ11" s="114"/>
      <c r="BA11" s="114"/>
      <c r="BB11" s="114"/>
      <c r="BC11" s="114"/>
      <c r="BD11" s="73"/>
      <c r="BE11" s="114"/>
      <c r="BF11" s="114"/>
    </row>
    <row r="12" spans="1:58" s="3" customFormat="1" ht="15">
      <c r="A12" s="64">
        <v>121</v>
      </c>
      <c r="B12" t="s">
        <v>124</v>
      </c>
      <c r="C12" s="114"/>
      <c r="D12" s="114"/>
      <c r="E12" s="114"/>
      <c r="F12" s="78"/>
      <c r="G12" s="114"/>
      <c r="H12" s="114"/>
      <c r="I12" s="114"/>
      <c r="J12" s="114"/>
      <c r="K12" s="114"/>
      <c r="L12" s="114"/>
      <c r="M12" s="78"/>
      <c r="N12" s="108"/>
      <c r="O12" s="108"/>
      <c r="P12" s="108"/>
      <c r="Q12" s="108"/>
      <c r="R12" s="108"/>
      <c r="S12" s="108"/>
      <c r="T12" s="108"/>
      <c r="U12" s="108"/>
      <c r="V12" s="91">
        <f t="shared" si="0"/>
        <v>0</v>
      </c>
      <c r="W12" s="107"/>
      <c r="X12" s="114"/>
      <c r="Y12" s="108"/>
      <c r="Z12" s="108"/>
      <c r="AA12" s="108"/>
      <c r="AB12" s="108"/>
      <c r="AC12" s="108"/>
      <c r="AD12" s="108"/>
      <c r="AE12" s="108"/>
      <c r="AF12" s="108"/>
      <c r="AG12" s="91">
        <f t="shared" si="1"/>
        <v>0</v>
      </c>
      <c r="AH12" s="107"/>
      <c r="AI12" s="73"/>
      <c r="AJ12" s="78"/>
      <c r="AK12" s="73"/>
      <c r="AL12" s="114"/>
      <c r="AM12" s="114"/>
      <c r="AN12" s="114"/>
      <c r="AO12" s="114"/>
      <c r="AP12" s="114"/>
      <c r="AQ12" s="114"/>
      <c r="AR12" s="78"/>
      <c r="AS12" s="114"/>
      <c r="AT12" s="114"/>
      <c r="AU12" s="114"/>
      <c r="AV12" s="114"/>
      <c r="AW12" s="78"/>
      <c r="AX12" s="114"/>
      <c r="AY12" s="114"/>
      <c r="AZ12" s="114"/>
      <c r="BA12" s="114"/>
      <c r="BB12" s="114"/>
      <c r="BC12" s="114"/>
      <c r="BD12" s="73"/>
      <c r="BE12" s="114"/>
      <c r="BF12" s="114"/>
    </row>
    <row r="13" spans="1:58" s="3" customFormat="1" ht="15">
      <c r="A13" s="64">
        <v>120</v>
      </c>
      <c r="B13" t="s">
        <v>122</v>
      </c>
      <c r="C13" s="114"/>
      <c r="D13" s="114"/>
      <c r="E13" s="114"/>
      <c r="F13" s="78"/>
      <c r="G13" s="114"/>
      <c r="H13" s="114"/>
      <c r="I13" s="114"/>
      <c r="J13" s="114"/>
      <c r="K13" s="114"/>
      <c r="L13" s="114"/>
      <c r="M13" s="78"/>
      <c r="N13" s="108"/>
      <c r="O13" s="108"/>
      <c r="P13" s="108"/>
      <c r="Q13" s="108"/>
      <c r="R13" s="108"/>
      <c r="S13" s="108"/>
      <c r="T13" s="108"/>
      <c r="U13" s="108"/>
      <c r="V13" s="91">
        <f t="shared" si="0"/>
        <v>0</v>
      </c>
      <c r="W13" s="107"/>
      <c r="X13" s="114"/>
      <c r="Y13" s="108"/>
      <c r="Z13" s="108"/>
      <c r="AA13" s="108"/>
      <c r="AB13" s="108"/>
      <c r="AC13" s="108"/>
      <c r="AD13" s="108"/>
      <c r="AE13" s="108"/>
      <c r="AF13" s="108"/>
      <c r="AG13" s="91">
        <f t="shared" si="1"/>
        <v>0</v>
      </c>
      <c r="AH13" s="107"/>
      <c r="AI13" s="73"/>
      <c r="AJ13" s="78"/>
      <c r="AK13" s="73"/>
      <c r="AL13" s="114"/>
      <c r="AM13" s="114"/>
      <c r="AN13" s="114"/>
      <c r="AO13" s="114"/>
      <c r="AP13" s="114"/>
      <c r="AQ13" s="114"/>
      <c r="AR13" s="78"/>
      <c r="AS13" s="114"/>
      <c r="AT13" s="114"/>
      <c r="AU13" s="114"/>
      <c r="AV13" s="114"/>
      <c r="AW13" s="78"/>
      <c r="AX13" s="114"/>
      <c r="AY13" s="114"/>
      <c r="AZ13" s="114"/>
      <c r="BA13" s="114"/>
      <c r="BB13" s="114"/>
      <c r="BC13" s="114"/>
      <c r="BD13" s="73"/>
      <c r="BE13" s="114"/>
      <c r="BF13" s="114"/>
    </row>
    <row r="14" spans="1:58" s="3" customFormat="1" ht="15">
      <c r="A14" s="64">
        <v>119</v>
      </c>
      <c r="B14" t="s">
        <v>131</v>
      </c>
      <c r="C14" s="114"/>
      <c r="D14" s="114"/>
      <c r="E14" s="114"/>
      <c r="F14" s="78"/>
      <c r="G14" s="114"/>
      <c r="H14" s="114"/>
      <c r="I14" s="114"/>
      <c r="J14" s="114"/>
      <c r="K14" s="114"/>
      <c r="L14" s="114"/>
      <c r="M14" s="78"/>
      <c r="N14" s="108"/>
      <c r="O14" s="108"/>
      <c r="P14" s="108"/>
      <c r="Q14" s="108"/>
      <c r="R14" s="108"/>
      <c r="S14" s="108"/>
      <c r="T14" s="108"/>
      <c r="U14" s="108"/>
      <c r="V14" s="91">
        <f t="shared" si="0"/>
        <v>0</v>
      </c>
      <c r="W14" s="107"/>
      <c r="X14" s="114"/>
      <c r="Y14" s="108"/>
      <c r="Z14" s="108"/>
      <c r="AA14" s="108"/>
      <c r="AB14" s="108"/>
      <c r="AC14" s="108"/>
      <c r="AD14" s="108"/>
      <c r="AE14" s="108"/>
      <c r="AF14" s="108"/>
      <c r="AG14" s="91">
        <f t="shared" si="1"/>
        <v>0</v>
      </c>
      <c r="AH14" s="107"/>
      <c r="AI14" s="73"/>
      <c r="AJ14" s="78"/>
      <c r="AK14" s="73"/>
      <c r="AL14" s="114"/>
      <c r="AM14" s="114"/>
      <c r="AN14" s="114"/>
      <c r="AO14" s="114"/>
      <c r="AP14" s="114"/>
      <c r="AQ14" s="114"/>
      <c r="AR14" s="78"/>
      <c r="AS14" s="114"/>
      <c r="AT14" s="114"/>
      <c r="AU14" s="114"/>
      <c r="AV14" s="114"/>
      <c r="AW14" s="78"/>
      <c r="AX14" s="114"/>
      <c r="AY14" s="114"/>
      <c r="AZ14" s="114"/>
      <c r="BA14" s="114"/>
      <c r="BB14" s="114"/>
      <c r="BC14" s="114"/>
      <c r="BD14" s="73"/>
      <c r="BE14" s="114"/>
      <c r="BF14" s="114"/>
    </row>
    <row r="15" spans="1:58" s="3" customFormat="1" ht="15">
      <c r="A15" s="64">
        <v>116</v>
      </c>
      <c r="B15" t="s">
        <v>132</v>
      </c>
      <c r="C15" s="114"/>
      <c r="D15" s="114"/>
      <c r="E15" s="114"/>
      <c r="F15" s="78"/>
      <c r="G15" s="114"/>
      <c r="H15" s="114"/>
      <c r="I15" s="114"/>
      <c r="J15" s="114"/>
      <c r="K15" s="114"/>
      <c r="L15" s="114"/>
      <c r="M15" s="78"/>
      <c r="N15" s="108"/>
      <c r="O15" s="108"/>
      <c r="P15" s="108"/>
      <c r="Q15" s="108"/>
      <c r="R15" s="108"/>
      <c r="S15" s="108"/>
      <c r="T15" s="108"/>
      <c r="U15" s="108"/>
      <c r="V15" s="91">
        <f t="shared" si="0"/>
        <v>0</v>
      </c>
      <c r="W15" s="107"/>
      <c r="X15" s="114"/>
      <c r="Y15" s="108"/>
      <c r="Z15" s="108"/>
      <c r="AA15" s="108"/>
      <c r="AB15" s="108"/>
      <c r="AC15" s="108"/>
      <c r="AD15" s="108"/>
      <c r="AE15" s="108"/>
      <c r="AF15" s="108"/>
      <c r="AG15" s="91">
        <f t="shared" si="1"/>
        <v>0</v>
      </c>
      <c r="AH15" s="107"/>
      <c r="AI15" s="73"/>
      <c r="AJ15" s="78"/>
      <c r="AK15" s="73"/>
      <c r="AL15" s="114"/>
      <c r="AM15" s="114"/>
      <c r="AN15" s="114"/>
      <c r="AO15" s="114"/>
      <c r="AP15" s="114"/>
      <c r="AQ15" s="114"/>
      <c r="AR15" s="78"/>
      <c r="AS15" s="114"/>
      <c r="AT15" s="114"/>
      <c r="AU15" s="114"/>
      <c r="AV15" s="114"/>
      <c r="AW15" s="78"/>
      <c r="AX15" s="114"/>
      <c r="AY15" s="114"/>
      <c r="AZ15" s="114"/>
      <c r="BA15" s="114"/>
      <c r="BB15" s="114"/>
      <c r="BC15" s="114"/>
      <c r="BD15" s="73"/>
      <c r="BE15" s="114"/>
      <c r="BF15" s="114"/>
    </row>
    <row r="16" spans="1:58" s="3" customFormat="1" ht="15">
      <c r="A16" s="64"/>
      <c r="B16"/>
      <c r="C16" t="s">
        <v>126</v>
      </c>
      <c r="D16" t="s">
        <v>209</v>
      </c>
      <c r="E16" t="s">
        <v>218</v>
      </c>
      <c r="F16" s="84"/>
      <c r="G16" s="85"/>
      <c r="H16" s="85"/>
      <c r="I16" s="85"/>
      <c r="J16" s="85"/>
      <c r="K16" s="85"/>
      <c r="L16" s="88">
        <f>SUM((G16*0.1),(H16*0.1),(I16*0.3),(J16*0.3),(K16*0.2))</f>
        <v>0</v>
      </c>
      <c r="M16" s="87"/>
      <c r="N16" s="114"/>
      <c r="O16" s="114"/>
      <c r="P16" s="114"/>
      <c r="Q16" s="114"/>
      <c r="R16" s="114"/>
      <c r="S16" s="114"/>
      <c r="T16" s="224" t="s">
        <v>51</v>
      </c>
      <c r="U16" s="224"/>
      <c r="V16" s="89">
        <f>SUM(V10:V15)</f>
        <v>0</v>
      </c>
      <c r="W16" s="89">
        <f>(V16/6)/8</f>
        <v>0</v>
      </c>
      <c r="X16" s="114"/>
      <c r="Y16" s="114"/>
      <c r="Z16" s="114"/>
      <c r="AA16" s="114"/>
      <c r="AB16" s="114"/>
      <c r="AC16" s="114"/>
      <c r="AD16" s="114"/>
      <c r="AE16" s="224" t="s">
        <v>51</v>
      </c>
      <c r="AF16" s="224"/>
      <c r="AG16" s="89">
        <f>SUM(AG10:AG15)</f>
        <v>0</v>
      </c>
      <c r="AH16" s="89">
        <f>(AG16/6)/8</f>
        <v>0</v>
      </c>
      <c r="AI16" s="73"/>
      <c r="AJ16" s="90">
        <f>SUM((L16*0.25)+(W16*0.375)+(AH16*0.375))</f>
        <v>0</v>
      </c>
      <c r="AK16" s="73"/>
      <c r="AL16" s="85">
        <v>6</v>
      </c>
      <c r="AM16" s="85">
        <v>5.5</v>
      </c>
      <c r="AN16" s="85">
        <v>5.5</v>
      </c>
      <c r="AO16" s="85">
        <v>7.5</v>
      </c>
      <c r="AP16" s="85">
        <v>7.5</v>
      </c>
      <c r="AQ16" s="88">
        <f>SUM((AL16*0.1),(AM16*0.1),(AN16*0.3),(AO16*0.3),(AP16*0.2))</f>
        <v>6.55</v>
      </c>
      <c r="AR16" s="87"/>
      <c r="AS16" s="108">
        <v>7.1</v>
      </c>
      <c r="AT16" s="86">
        <f>AS16</f>
        <v>7.1</v>
      </c>
      <c r="AU16" s="108"/>
      <c r="AV16" s="90">
        <f>AT16-AU16</f>
        <v>7.1</v>
      </c>
      <c r="AW16" s="106"/>
      <c r="AX16" s="108">
        <v>5.6</v>
      </c>
      <c r="AY16" s="108">
        <v>5.4</v>
      </c>
      <c r="AZ16" s="108">
        <v>5.5</v>
      </c>
      <c r="BA16" s="108">
        <v>5.5</v>
      </c>
      <c r="BB16" s="108">
        <v>5</v>
      </c>
      <c r="BC16" s="90">
        <f>SUM((AX16*0.25),(AY16*0.25),(AZ16*0.2),(BA16*0.2),(BB16*0.1))</f>
        <v>5.45</v>
      </c>
      <c r="BD16" s="73"/>
      <c r="BE16" s="89">
        <f>SUM((AQ16*0.25)+(AV16*0.5)+(BC16*0.25))</f>
        <v>6.55</v>
      </c>
      <c r="BF16" s="66">
        <v>1</v>
      </c>
    </row>
    <row r="17" spans="1:58" s="3" customFormat="1" ht="15">
      <c r="A17" s="64"/>
      <c r="B17"/>
      <c r="C17" s="114"/>
      <c r="D17" s="114"/>
      <c r="E17" s="114"/>
      <c r="F17" s="78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</row>
    <row r="18" spans="1:58" s="3" customFormat="1" ht="15">
      <c r="A18" s="64"/>
      <c r="B18"/>
      <c r="C18" s="114"/>
      <c r="D18" s="114"/>
      <c r="E18" s="114"/>
      <c r="F18" s="78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</row>
    <row r="19" spans="1:58" s="3" customFormat="1" ht="15">
      <c r="A19" s="64"/>
      <c r="B19"/>
      <c r="C19" s="114"/>
      <c r="D19" s="114"/>
      <c r="E19" s="114"/>
      <c r="F19" s="78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</row>
    <row r="20" spans="1:58" s="3" customFormat="1" ht="15">
      <c r="A20" s="64"/>
      <c r="B20"/>
      <c r="C20" s="114"/>
      <c r="D20" s="114"/>
      <c r="E20" s="114"/>
      <c r="F20" s="78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</row>
    <row r="21" spans="1:58" s="3" customFormat="1" ht="15">
      <c r="A21" s="64"/>
      <c r="B21"/>
      <c r="C21" s="114"/>
      <c r="D21" s="114"/>
      <c r="E21" s="114"/>
      <c r="F21" s="78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</row>
    <row r="22" spans="1:58" s="3" customFormat="1" ht="15">
      <c r="A22" s="64"/>
      <c r="B22"/>
      <c r="C22" s="114"/>
      <c r="D22" s="114"/>
      <c r="E22" s="114"/>
      <c r="F22" s="78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</row>
    <row r="23" spans="1:58" s="3" customFormat="1" ht="15">
      <c r="A23" s="64"/>
      <c r="B23"/>
      <c r="C23"/>
      <c r="D23"/>
      <c r="E23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</row>
    <row r="24" spans="1:58" s="3" customFormat="1" ht="15">
      <c r="A24" s="64"/>
      <c r="B24"/>
      <c r="C24" s="114"/>
      <c r="D24" s="114"/>
      <c r="E24" s="114"/>
      <c r="F24" s="78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</row>
    <row r="25" spans="1:58" s="3" customFormat="1" ht="15">
      <c r="A25" s="64"/>
      <c r="B25"/>
      <c r="C25" s="114"/>
      <c r="D25" s="114"/>
      <c r="E25" s="114"/>
      <c r="F25" s="78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</row>
    <row r="26" spans="1:58" s="3" customFormat="1" ht="15">
      <c r="A26" s="64"/>
      <c r="B26"/>
      <c r="C26" s="114"/>
      <c r="D26" s="114"/>
      <c r="E26" s="114"/>
      <c r="F26" s="78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</row>
    <row r="27" spans="1:58" s="3" customFormat="1" ht="15">
      <c r="A27" s="64"/>
      <c r="B27"/>
      <c r="C27" s="114"/>
      <c r="D27" s="114"/>
      <c r="E27" s="114"/>
      <c r="F27" s="78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</row>
    <row r="28" spans="1:58" s="3" customFormat="1" ht="15">
      <c r="A28" s="64"/>
      <c r="B28"/>
      <c r="C28" s="114"/>
      <c r="D28" s="114"/>
      <c r="E28" s="114"/>
      <c r="F28" s="78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</row>
    <row r="29" spans="1:58" s="3" customFormat="1" ht="15" customHeight="1">
      <c r="A29" s="64"/>
      <c r="B29"/>
      <c r="C29" s="114"/>
      <c r="D29" s="114"/>
      <c r="E29" s="114"/>
      <c r="F29" s="78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</row>
    <row r="30" spans="1:58" s="3" customFormat="1" ht="15">
      <c r="A30" s="66"/>
      <c r="B30" s="66"/>
      <c r="C30"/>
      <c r="D30"/>
      <c r="E30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</row>
    <row r="31" spans="1:58" s="3" customFormat="1" ht="1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</row>
    <row r="32" spans="1:58" s="3" customFormat="1" ht="1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</row>
    <row r="33" spans="1:58" s="3" customFormat="1" ht="1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</row>
    <row r="34" spans="1:58" s="3" customFormat="1" ht="1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</row>
    <row r="35" spans="1:58" s="3" customFormat="1" ht="1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</row>
    <row r="36" spans="1:58" s="3" customFormat="1" ht="1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</row>
    <row r="37" spans="1:58" s="3" customFormat="1" ht="1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</row>
    <row r="38" spans="1:58" s="3" customFormat="1" ht="1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</row>
    <row r="39" spans="1:58" s="3" customFormat="1" ht="1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</row>
    <row r="40" spans="1:58" s="3" customFormat="1" ht="1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</row>
    <row r="41" spans="1:58" s="3" customFormat="1" ht="1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</row>
    <row r="42" spans="1:58" s="3" customFormat="1" ht="1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</row>
    <row r="43" spans="1:58" s="3" customFormat="1" ht="1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</row>
    <row r="44" spans="1:58" s="3" customFormat="1" ht="1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</row>
    <row r="45" spans="1:58" s="3" customFormat="1" ht="1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</row>
    <row r="46" spans="1:58" s="3" customFormat="1" ht="1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</row>
    <row r="47" spans="1:58" s="3" customFormat="1" ht="1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</row>
    <row r="48" spans="1:58" s="3" customFormat="1" ht="1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</row>
    <row r="49" spans="1:58" s="3" customFormat="1" ht="1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</row>
    <row r="50" spans="1:58" s="3" customFormat="1" ht="1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</row>
    <row r="51" spans="1:58" s="3" customFormat="1" ht="1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</row>
    <row r="52" spans="1:58" s="3" customFormat="1" ht="1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</row>
    <row r="53" spans="1:58" s="3" customFormat="1" ht="1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</row>
    <row r="54" spans="1:58" s="3" customFormat="1" ht="1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</row>
    <row r="55" spans="1:58" s="3" customFormat="1" ht="1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</row>
    <row r="56" spans="1:58" s="3" customFormat="1" ht="1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</row>
    <row r="57" spans="1:58" s="3" customFormat="1" ht="1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</row>
    <row r="58" spans="1:58" s="3" customFormat="1" ht="1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</row>
    <row r="59" spans="1:58" s="3" customFormat="1" ht="1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</row>
    <row r="60" spans="1:58" s="3" customFormat="1" ht="1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</row>
    <row r="61" spans="1:58" s="3" customFormat="1" ht="1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</row>
    <row r="62" spans="1:58" s="3" customFormat="1" ht="1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</row>
    <row r="63" spans="1:58" s="3" customFormat="1" ht="1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</row>
    <row r="64" spans="1:58" s="3" customFormat="1" ht="1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</row>
    <row r="65" spans="1:58" s="3" customFormat="1" ht="1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</row>
    <row r="66" spans="1:58" s="3" customFormat="1" ht="1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</row>
    <row r="67" spans="1:58" s="3" customFormat="1" ht="1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</row>
    <row r="68" spans="1:58" s="3" customFormat="1" ht="1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</row>
    <row r="69" spans="1:58" s="3" customFormat="1" ht="1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</row>
    <row r="70" spans="1:58" s="3" customFormat="1" ht="1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</row>
    <row r="71" spans="1:58" s="3" customFormat="1" ht="1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</row>
    <row r="72" spans="1:58" s="3" customFormat="1" ht="1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</row>
    <row r="73" spans="1:58" s="3" customFormat="1" ht="1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</row>
    <row r="74" spans="1:58" s="3" customFormat="1" ht="1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</row>
    <row r="75" spans="1:58" s="3" customFormat="1" ht="1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</row>
    <row r="76" spans="1:58" s="3" customFormat="1" ht="1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</row>
    <row r="77" spans="1:58" s="3" customFormat="1" ht="1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</row>
    <row r="78" spans="1:58" s="3" customFormat="1" ht="1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</row>
    <row r="79" spans="1:58" s="3" customFormat="1" ht="1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</row>
    <row r="80" spans="1:58" s="3" customFormat="1" ht="1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</row>
    <row r="81" spans="1:58" s="3" customFormat="1" ht="1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</row>
    <row r="82" spans="1:58" s="3" customFormat="1" ht="1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</row>
    <row r="83" spans="1:58" s="3" customFormat="1" ht="1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</row>
    <row r="84" spans="1:58" s="3" customFormat="1" ht="1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</row>
    <row r="85" spans="1:58" s="3" customFormat="1" ht="1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</row>
    <row r="86" spans="1:58" s="3" customFormat="1" ht="1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</row>
    <row r="87" spans="1:58" s="3" customFormat="1" ht="1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</row>
    <row r="88" spans="1:58" s="3" customFormat="1" ht="1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</row>
    <row r="89" spans="1:58" s="3" customFormat="1" ht="1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</row>
    <row r="90" spans="1:58" s="3" customFormat="1" ht="1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</row>
    <row r="91" spans="1:58" s="3" customFormat="1" ht="1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</row>
    <row r="92" spans="1:58" s="3" customFormat="1" ht="1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</row>
    <row r="93" spans="1:58" s="3" customFormat="1" ht="1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</row>
    <row r="94" spans="1:58" s="3" customFormat="1" ht="1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</row>
    <row r="95" spans="1:58" s="3" customFormat="1" ht="1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</row>
    <row r="96" spans="1:58" s="3" customFormat="1" ht="1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</row>
    <row r="97" spans="1:58" s="3" customFormat="1" ht="1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</row>
    <row r="98" spans="1:58" s="3" customFormat="1" ht="1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</row>
    <row r="99" spans="1:58" s="3" customFormat="1" ht="1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</row>
    <row r="100" spans="1:58" s="3" customFormat="1" ht="1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</row>
    <row r="101" spans="1:58" s="3" customFormat="1" ht="1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</row>
    <row r="102" spans="1:58" s="3" customFormat="1" ht="1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</row>
    <row r="103" spans="1:58" s="3" customFormat="1" ht="1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</row>
    <row r="104" spans="1:58" s="3" customFormat="1" ht="1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</row>
    <row r="105" spans="1:58" s="3" customFormat="1" ht="1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</row>
    <row r="106" spans="1:58" s="3" customFormat="1" ht="1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</row>
    <row r="107" spans="1:58" s="3" customFormat="1" ht="1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</row>
    <row r="108" spans="1:58" s="3" customFormat="1" ht="15">
      <c r="AI108" s="16"/>
      <c r="AJ108" s="16"/>
    </row>
    <row r="109" spans="1:58" s="3" customFormat="1" ht="15">
      <c r="AI109" s="16"/>
      <c r="AJ109" s="16"/>
    </row>
    <row r="110" spans="1:58" s="3" customFormat="1" ht="15">
      <c r="AI110" s="16"/>
      <c r="AJ110" s="16"/>
    </row>
    <row r="111" spans="1:58" s="3" customFormat="1" ht="15">
      <c r="AI111" s="16"/>
      <c r="AJ111" s="16"/>
    </row>
    <row r="112" spans="1:58" s="3" customFormat="1" ht="15">
      <c r="AI112" s="16"/>
      <c r="AJ112" s="16"/>
    </row>
    <row r="113" spans="35:36" s="3" customFormat="1" ht="15">
      <c r="AI113" s="16"/>
      <c r="AJ113" s="16"/>
    </row>
    <row r="114" spans="35:36" s="3" customFormat="1" ht="15">
      <c r="AI114" s="16"/>
      <c r="AJ114" s="16"/>
    </row>
    <row r="115" spans="35:36" s="3" customFormat="1" ht="15">
      <c r="AI115" s="16"/>
      <c r="AJ115" s="16"/>
    </row>
    <row r="116" spans="35:36" s="3" customFormat="1" ht="15">
      <c r="AI116" s="16"/>
      <c r="AJ116" s="16"/>
    </row>
    <row r="117" spans="35:36" s="3" customFormat="1" ht="15">
      <c r="AI117" s="16"/>
      <c r="AJ117" s="16"/>
    </row>
    <row r="118" spans="35:36" s="3" customFormat="1" ht="15">
      <c r="AI118" s="16"/>
      <c r="AJ118" s="16"/>
    </row>
    <row r="119" spans="35:36" s="3" customFormat="1" ht="15">
      <c r="AI119" s="16"/>
      <c r="AJ119" s="16"/>
    </row>
  </sheetData>
  <mergeCells count="8">
    <mergeCell ref="AL5:AM5"/>
    <mergeCell ref="AX8:AY8"/>
    <mergeCell ref="T16:U16"/>
    <mergeCell ref="AE16:AF16"/>
    <mergeCell ref="A3:B3"/>
    <mergeCell ref="G5:H5"/>
    <mergeCell ref="N5:O5"/>
    <mergeCell ref="Y5:Z5"/>
  </mergeCells>
  <pageMargins left="0.25" right="0.25" top="0.75" bottom="0.75" header="0.3" footer="0.3"/>
  <pageSetup paperSize="9" scale="120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E117"/>
  <sheetViews>
    <sheetView zoomScale="80" zoomScaleNormal="80" zoomScalePageLayoutView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8.85546875" defaultRowHeight="12.75"/>
  <cols>
    <col min="1" max="1" width="5.42578125" customWidth="1"/>
    <col min="2" max="2" width="21.28515625" customWidth="1"/>
    <col min="3" max="3" width="21.42578125" customWidth="1"/>
    <col min="4" max="4" width="22.85546875" customWidth="1"/>
    <col min="5" max="5" width="14.85546875" customWidth="1"/>
    <col min="6" max="6" width="3.85546875" customWidth="1"/>
    <col min="7" max="12" width="7.42578125" hidden="1" customWidth="1"/>
    <col min="13" max="13" width="3.42578125" hidden="1" customWidth="1"/>
    <col min="14" max="21" width="5.7109375" hidden="1" customWidth="1"/>
    <col min="22" max="22" width="9.7109375" hidden="1" customWidth="1"/>
    <col min="23" max="23" width="6.42578125" hidden="1" customWidth="1"/>
    <col min="24" max="24" width="3.140625" hidden="1" customWidth="1"/>
    <col min="25" max="32" width="5.7109375" hidden="1" customWidth="1"/>
    <col min="33" max="33" width="10.85546875" hidden="1" customWidth="1"/>
    <col min="34" max="34" width="6.42578125" hidden="1" customWidth="1"/>
    <col min="35" max="35" width="3.140625" style="1" hidden="1" customWidth="1"/>
    <col min="36" max="36" width="13.85546875" style="1" hidden="1" customWidth="1"/>
    <col min="37" max="37" width="4.28515625" customWidth="1"/>
    <col min="38" max="39" width="15.85546875" customWidth="1"/>
    <col min="56" max="56" width="4.140625" customWidth="1"/>
  </cols>
  <sheetData>
    <row r="1" spans="1:59" s="3" customFormat="1" ht="15.75">
      <c r="A1" s="112" t="s">
        <v>116</v>
      </c>
      <c r="C1" s="93">
        <f ca="1">NOW()</f>
        <v>42863.428831481484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</row>
    <row r="2" spans="1:59" s="3" customFormat="1" ht="15.75">
      <c r="A2" s="19"/>
      <c r="C2" s="95">
        <f ca="1">NOW()</f>
        <v>42863.428831481484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13"/>
      <c r="V2" s="66"/>
      <c r="W2" s="66"/>
      <c r="X2" s="113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</row>
    <row r="3" spans="1:59" s="3" customFormat="1" ht="15.75">
      <c r="A3" s="221" t="s">
        <v>117</v>
      </c>
      <c r="B3" s="222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13"/>
      <c r="O3" s="66"/>
      <c r="P3" s="66"/>
      <c r="Q3" s="113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95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</row>
    <row r="4" spans="1:59" s="3" customFormat="1" ht="15.75">
      <c r="A4" s="11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95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</row>
    <row r="5" spans="1:59" s="3" customFormat="1" ht="15.75">
      <c r="A5" s="112" t="s">
        <v>219</v>
      </c>
      <c r="B5" s="112"/>
      <c r="C5" s="66"/>
      <c r="D5" s="66"/>
      <c r="E5" s="66"/>
      <c r="F5" s="66"/>
      <c r="G5" s="226" t="s">
        <v>52</v>
      </c>
      <c r="H5" s="226"/>
      <c r="I5" s="113"/>
      <c r="J5" s="113"/>
      <c r="K5" s="113"/>
      <c r="L5" s="113"/>
      <c r="M5" s="113"/>
      <c r="N5" s="226" t="s">
        <v>53</v>
      </c>
      <c r="O5" s="226"/>
      <c r="P5" s="66"/>
      <c r="Q5" s="66"/>
      <c r="R5" s="113"/>
      <c r="S5" s="66"/>
      <c r="T5" s="113"/>
      <c r="U5" s="66"/>
      <c r="V5" s="66"/>
      <c r="W5" s="66"/>
      <c r="X5" s="66"/>
      <c r="Y5" s="226" t="s">
        <v>57</v>
      </c>
      <c r="Z5" s="22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226" t="s">
        <v>52</v>
      </c>
      <c r="AM5" s="226"/>
      <c r="AN5" s="113"/>
      <c r="AO5" s="113"/>
      <c r="AP5" s="113"/>
      <c r="AQ5" s="113"/>
      <c r="AR5" s="113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</row>
    <row r="6" spans="1:59" s="3" customFormat="1" ht="15.75">
      <c r="A6" s="112" t="s">
        <v>91</v>
      </c>
      <c r="B6" s="113">
        <v>17</v>
      </c>
      <c r="C6" s="66" t="s">
        <v>274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59" s="3" customFormat="1" ht="1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 t="s">
        <v>44</v>
      </c>
      <c r="X7" s="71"/>
      <c r="Y7" s="66"/>
      <c r="Z7" s="66"/>
      <c r="AA7" s="66"/>
      <c r="AB7" s="66"/>
      <c r="AC7" s="66"/>
      <c r="AD7" s="66"/>
      <c r="AE7" s="66"/>
      <c r="AF7" s="66"/>
      <c r="AG7" s="66"/>
      <c r="AH7" s="67" t="s">
        <v>44</v>
      </c>
      <c r="AI7" s="72"/>
      <c r="AJ7" s="67" t="s">
        <v>88</v>
      </c>
      <c r="AK7" s="72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73"/>
      <c r="BE7" s="67" t="s">
        <v>59</v>
      </c>
      <c r="BF7" s="66"/>
    </row>
    <row r="8" spans="1:59" s="3" customFormat="1" ht="15">
      <c r="A8" s="67" t="s">
        <v>60</v>
      </c>
      <c r="B8" s="67" t="s">
        <v>61</v>
      </c>
      <c r="C8" s="67" t="s">
        <v>196</v>
      </c>
      <c r="D8" s="67" t="s">
        <v>62</v>
      </c>
      <c r="E8" s="67" t="s">
        <v>63</v>
      </c>
      <c r="F8" s="74"/>
      <c r="G8" s="67" t="s">
        <v>62</v>
      </c>
      <c r="H8" s="67"/>
      <c r="I8" s="67"/>
      <c r="J8" s="67"/>
      <c r="K8" s="67"/>
      <c r="L8" s="67"/>
      <c r="M8" s="74"/>
      <c r="N8" s="67" t="s">
        <v>65</v>
      </c>
      <c r="O8" s="67" t="s">
        <v>66</v>
      </c>
      <c r="P8" s="67" t="s">
        <v>45</v>
      </c>
      <c r="Q8" s="67" t="s">
        <v>46</v>
      </c>
      <c r="R8" s="67" t="s">
        <v>47</v>
      </c>
      <c r="S8" s="67" t="s">
        <v>48</v>
      </c>
      <c r="T8" s="67" t="s">
        <v>67</v>
      </c>
      <c r="U8" s="67" t="s">
        <v>49</v>
      </c>
      <c r="V8" s="67" t="s">
        <v>87</v>
      </c>
      <c r="W8" s="67" t="s">
        <v>50</v>
      </c>
      <c r="X8" s="71"/>
      <c r="Y8" s="67" t="s">
        <v>65</v>
      </c>
      <c r="Z8" s="67" t="s">
        <v>66</v>
      </c>
      <c r="AA8" s="67" t="s">
        <v>45</v>
      </c>
      <c r="AB8" s="67" t="s">
        <v>46</v>
      </c>
      <c r="AC8" s="67" t="s">
        <v>47</v>
      </c>
      <c r="AD8" s="67" t="s">
        <v>48</v>
      </c>
      <c r="AE8" s="67" t="s">
        <v>67</v>
      </c>
      <c r="AF8" s="67" t="s">
        <v>49</v>
      </c>
      <c r="AG8" s="67" t="s">
        <v>87</v>
      </c>
      <c r="AH8" s="67" t="s">
        <v>50</v>
      </c>
      <c r="AI8" s="72"/>
      <c r="AJ8" s="67" t="s">
        <v>68</v>
      </c>
      <c r="AK8" s="72"/>
      <c r="AL8" s="67" t="s">
        <v>62</v>
      </c>
      <c r="AM8" s="67"/>
      <c r="AN8" s="67"/>
      <c r="AO8" s="67"/>
      <c r="AP8" s="67"/>
      <c r="AQ8" s="67"/>
      <c r="AR8" s="74"/>
      <c r="AS8" s="75" t="s">
        <v>41</v>
      </c>
      <c r="AT8" s="67"/>
      <c r="AU8" s="76" t="s">
        <v>35</v>
      </c>
      <c r="AV8" s="77" t="s">
        <v>41</v>
      </c>
      <c r="AW8" s="74"/>
      <c r="AX8" s="223" t="s">
        <v>42</v>
      </c>
      <c r="AY8" s="223"/>
      <c r="AZ8" s="66"/>
      <c r="BA8" s="66"/>
      <c r="BB8" s="66"/>
      <c r="BC8" s="66"/>
      <c r="BD8" s="72"/>
      <c r="BE8" s="67" t="s">
        <v>70</v>
      </c>
      <c r="BF8" s="67" t="s">
        <v>71</v>
      </c>
    </row>
    <row r="9" spans="1:59" s="3" customFormat="1" ht="15">
      <c r="A9" s="64">
        <v>133</v>
      </c>
      <c r="B9" t="s">
        <v>125</v>
      </c>
      <c r="C9" s="114"/>
      <c r="D9" s="114"/>
      <c r="E9" s="114"/>
      <c r="F9" s="78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171"/>
      <c r="AM9" s="171"/>
      <c r="AN9" s="171"/>
      <c r="AO9" s="171"/>
      <c r="AP9" s="171"/>
      <c r="AQ9" s="171"/>
      <c r="AR9" s="78"/>
      <c r="AS9" s="105"/>
      <c r="AT9" s="105"/>
      <c r="AU9" s="105"/>
      <c r="AV9" s="105"/>
      <c r="AW9" s="106"/>
      <c r="AX9" s="105"/>
      <c r="AY9" s="105"/>
      <c r="AZ9" s="105"/>
      <c r="BA9" s="105"/>
      <c r="BB9" s="105"/>
      <c r="BC9" s="107"/>
      <c r="BD9" s="73"/>
      <c r="BE9" s="107"/>
      <c r="BF9" s="171"/>
    </row>
    <row r="10" spans="1:59" s="3" customFormat="1" ht="15">
      <c r="A10" s="64">
        <v>132</v>
      </c>
      <c r="B10" t="s">
        <v>140</v>
      </c>
      <c r="C10" s="114"/>
      <c r="D10" s="114"/>
      <c r="E10" s="114"/>
      <c r="F10" s="78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171"/>
      <c r="AM10" s="171"/>
      <c r="AN10" s="171"/>
      <c r="AO10" s="171"/>
      <c r="AP10" s="171"/>
      <c r="AQ10" s="171"/>
      <c r="AR10" s="78"/>
      <c r="AS10" s="171"/>
      <c r="AT10" s="171"/>
      <c r="AU10" s="171"/>
      <c r="AV10" s="171"/>
      <c r="AW10" s="78"/>
      <c r="AX10" s="171"/>
      <c r="AY10" s="171"/>
      <c r="AZ10" s="171"/>
      <c r="BA10" s="171"/>
      <c r="BB10" s="171"/>
      <c r="BC10" s="171"/>
      <c r="BD10" s="73"/>
      <c r="BE10" s="171"/>
      <c r="BF10" s="171"/>
    </row>
    <row r="11" spans="1:59" s="3" customFormat="1" ht="15">
      <c r="A11" s="64">
        <v>121</v>
      </c>
      <c r="B11" t="s">
        <v>141</v>
      </c>
      <c r="C11" s="114"/>
      <c r="D11" s="114"/>
      <c r="E11" s="114"/>
      <c r="F11" s="78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171"/>
      <c r="AM11" s="171"/>
      <c r="AN11" s="171"/>
      <c r="AO11" s="171"/>
      <c r="AP11" s="171"/>
      <c r="AQ11" s="171"/>
      <c r="AR11" s="78"/>
      <c r="AS11" s="171"/>
      <c r="AT11" s="171"/>
      <c r="AU11" s="171"/>
      <c r="AV11" s="171"/>
      <c r="AW11" s="78"/>
      <c r="AX11" s="171"/>
      <c r="AY11" s="171"/>
      <c r="AZ11" s="171"/>
      <c r="BA11" s="171"/>
      <c r="BB11" s="171"/>
      <c r="BC11" s="171"/>
      <c r="BD11" s="73"/>
      <c r="BE11" s="171"/>
      <c r="BF11" s="171"/>
    </row>
    <row r="12" spans="1:59" s="3" customFormat="1" ht="15">
      <c r="A12" s="64">
        <v>120</v>
      </c>
      <c r="B12" t="s">
        <v>159</v>
      </c>
      <c r="C12" s="114"/>
      <c r="D12" s="114"/>
      <c r="E12" s="114"/>
      <c r="F12" s="78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171"/>
      <c r="AM12" s="171"/>
      <c r="AN12" s="171"/>
      <c r="AO12" s="171"/>
      <c r="AP12" s="171"/>
      <c r="AQ12" s="171"/>
      <c r="AR12" s="78"/>
      <c r="AS12" s="171"/>
      <c r="AT12" s="171"/>
      <c r="AU12" s="171"/>
      <c r="AV12" s="171"/>
      <c r="AW12" s="78"/>
      <c r="AX12" s="171"/>
      <c r="AY12" s="171"/>
      <c r="AZ12" s="171"/>
      <c r="BA12" s="171"/>
      <c r="BB12" s="171"/>
      <c r="BC12" s="171"/>
      <c r="BD12" s="73"/>
      <c r="BE12" s="171"/>
      <c r="BF12" s="171"/>
    </row>
    <row r="13" spans="1:59" s="3" customFormat="1" ht="15">
      <c r="A13" s="64">
        <v>119</v>
      </c>
      <c r="B13" t="s">
        <v>139</v>
      </c>
      <c r="C13" s="114"/>
      <c r="D13" s="114"/>
      <c r="E13" s="114"/>
      <c r="F13" s="78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171"/>
      <c r="AM13" s="171"/>
      <c r="AN13" s="171"/>
      <c r="AO13" s="171"/>
      <c r="AP13" s="171"/>
      <c r="AQ13" s="171"/>
      <c r="AR13" s="78"/>
      <c r="AS13" s="171"/>
      <c r="AT13" s="171"/>
      <c r="AU13" s="171"/>
      <c r="AV13" s="171"/>
      <c r="AW13" s="78"/>
      <c r="AX13" s="171"/>
      <c r="AY13" s="171"/>
      <c r="AZ13" s="171"/>
      <c r="BA13" s="171"/>
      <c r="BB13" s="171"/>
      <c r="BC13" s="171"/>
      <c r="BD13" s="73"/>
      <c r="BE13" s="171"/>
      <c r="BF13" s="171"/>
    </row>
    <row r="14" spans="1:59" s="3" customFormat="1" ht="15" customHeight="1">
      <c r="A14" s="64">
        <v>116</v>
      </c>
      <c r="B14" t="s">
        <v>107</v>
      </c>
      <c r="C14" s="114"/>
      <c r="D14" s="114"/>
      <c r="E14" s="114"/>
      <c r="F14" s="78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171"/>
      <c r="AM14" s="171"/>
      <c r="AN14" s="171"/>
      <c r="AO14" s="171"/>
      <c r="AP14" s="171"/>
      <c r="AQ14" s="171"/>
      <c r="AR14" s="78"/>
      <c r="AS14" s="171"/>
      <c r="AT14" s="171"/>
      <c r="AU14" s="171"/>
      <c r="AV14" s="171"/>
      <c r="AW14" s="78"/>
      <c r="AX14" s="171"/>
      <c r="AY14" s="171"/>
      <c r="AZ14" s="171"/>
      <c r="BA14" s="171"/>
      <c r="BB14" s="171"/>
      <c r="BC14" s="171"/>
      <c r="BD14" s="73"/>
      <c r="BE14" s="171"/>
      <c r="BF14" s="171"/>
    </row>
    <row r="15" spans="1:59" s="3" customFormat="1" ht="15">
      <c r="A15" s="131"/>
      <c r="B15" s="123"/>
      <c r="C15" t="s">
        <v>197</v>
      </c>
      <c r="D15" t="s">
        <v>198</v>
      </c>
      <c r="E15" t="s">
        <v>153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85">
        <v>6.8</v>
      </c>
      <c r="AM15" s="85">
        <v>6.5</v>
      </c>
      <c r="AN15" s="85">
        <v>7.5</v>
      </c>
      <c r="AO15" s="85">
        <v>7.5</v>
      </c>
      <c r="AP15" s="85">
        <v>7.5</v>
      </c>
      <c r="AQ15" s="88">
        <f>SUM((AL15*0.1),(AM15*0.1),(AN15*0.3),(AO15*0.3),(AP15*0.2))</f>
        <v>7.33</v>
      </c>
      <c r="AR15" s="87"/>
      <c r="AS15" s="108">
        <v>6.8</v>
      </c>
      <c r="AT15" s="86">
        <f>AS15</f>
        <v>6.8</v>
      </c>
      <c r="AU15" s="108"/>
      <c r="AV15" s="90">
        <f>AT15-AU15</f>
        <v>6.8</v>
      </c>
      <c r="AW15" s="106"/>
      <c r="AX15" s="108">
        <v>8.8000000000000007</v>
      </c>
      <c r="AY15" s="108">
        <v>8</v>
      </c>
      <c r="AZ15" s="108">
        <v>8.5</v>
      </c>
      <c r="BA15" s="108">
        <v>7.5</v>
      </c>
      <c r="BB15" s="108">
        <v>7</v>
      </c>
      <c r="BC15" s="90">
        <f>SUM((AX15*0.25),(AY15*0.25),(AZ15*0.2),(BA15*0.2),(BB15*0.1))</f>
        <v>8.1</v>
      </c>
      <c r="BD15" s="73"/>
      <c r="BE15" s="89">
        <f>SUM((AQ15*0.25)+(AV15*0.5)+(BC15*0.25))</f>
        <v>7.2575000000000003</v>
      </c>
      <c r="BF15" s="118">
        <v>1</v>
      </c>
    </row>
    <row r="16" spans="1:59" s="3" customFormat="1" ht="15">
      <c r="A16" s="64">
        <v>141</v>
      </c>
      <c r="B16" t="s">
        <v>112</v>
      </c>
      <c r="C16" s="114"/>
      <c r="D16" s="114"/>
      <c r="E16" s="114"/>
      <c r="F16" s="78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171"/>
      <c r="AM16" s="171"/>
      <c r="AN16" s="171"/>
      <c r="AO16" s="171"/>
      <c r="AP16" s="171"/>
      <c r="AQ16" s="171"/>
      <c r="AR16" s="78"/>
      <c r="AS16" s="105"/>
      <c r="AT16" s="105"/>
      <c r="AU16" s="105"/>
      <c r="AV16" s="105"/>
      <c r="AW16" s="106"/>
      <c r="AX16" s="105"/>
      <c r="AY16" s="105"/>
      <c r="AZ16" s="105"/>
      <c r="BA16" s="105"/>
      <c r="BB16" s="105"/>
      <c r="BC16" s="107"/>
      <c r="BD16" s="73"/>
      <c r="BE16" s="107"/>
      <c r="BF16" s="216"/>
      <c r="BG16" s="48"/>
    </row>
    <row r="17" spans="1:83" s="3" customFormat="1" ht="15">
      <c r="A17" s="64">
        <v>140</v>
      </c>
      <c r="B17" t="s">
        <v>113</v>
      </c>
      <c r="C17" s="114"/>
      <c r="D17" s="114"/>
      <c r="E17" s="114"/>
      <c r="F17" s="78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171"/>
      <c r="AM17" s="171"/>
      <c r="AN17" s="171"/>
      <c r="AO17" s="171"/>
      <c r="AP17" s="171"/>
      <c r="AQ17" s="171"/>
      <c r="AR17" s="78"/>
      <c r="AS17" s="171"/>
      <c r="AT17" s="171"/>
      <c r="AU17" s="171"/>
      <c r="AV17" s="171"/>
      <c r="AW17" s="78"/>
      <c r="AX17" s="171"/>
      <c r="AY17" s="171"/>
      <c r="AZ17" s="171"/>
      <c r="BA17" s="171"/>
      <c r="BB17" s="171"/>
      <c r="BC17" s="171"/>
      <c r="BD17" s="73"/>
      <c r="BE17" s="171"/>
      <c r="BF17" s="216"/>
      <c r="BG17" s="48"/>
    </row>
    <row r="18" spans="1:83" s="3" customFormat="1" ht="15">
      <c r="A18" s="64">
        <v>139</v>
      </c>
      <c r="B18" t="s">
        <v>109</v>
      </c>
      <c r="C18" s="114"/>
      <c r="D18" s="114"/>
      <c r="E18" s="114"/>
      <c r="F18" s="78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171"/>
      <c r="AM18" s="171"/>
      <c r="AN18" s="171"/>
      <c r="AO18" s="171"/>
      <c r="AP18" s="171"/>
      <c r="AQ18" s="171"/>
      <c r="AR18" s="78"/>
      <c r="AS18" s="171"/>
      <c r="AT18" s="171"/>
      <c r="AU18" s="171"/>
      <c r="AV18" s="171"/>
      <c r="AW18" s="78"/>
      <c r="AX18" s="171"/>
      <c r="AY18" s="171"/>
      <c r="AZ18" s="171"/>
      <c r="BA18" s="171"/>
      <c r="BB18" s="171"/>
      <c r="BC18" s="171"/>
      <c r="BD18" s="73"/>
      <c r="BE18" s="171"/>
      <c r="BF18" s="216"/>
      <c r="BG18" s="48"/>
    </row>
    <row r="19" spans="1:83" s="3" customFormat="1" ht="15">
      <c r="A19" s="64">
        <v>138</v>
      </c>
      <c r="B19" t="s">
        <v>111</v>
      </c>
      <c r="C19" s="114"/>
      <c r="D19" s="114"/>
      <c r="E19" s="114"/>
      <c r="F19" s="78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171"/>
      <c r="AM19" s="171"/>
      <c r="AN19" s="171"/>
      <c r="AO19" s="171"/>
      <c r="AP19" s="171"/>
      <c r="AQ19" s="171"/>
      <c r="AR19" s="78"/>
      <c r="AS19" s="171"/>
      <c r="AT19" s="171"/>
      <c r="AU19" s="171"/>
      <c r="AV19" s="171"/>
      <c r="AW19" s="78"/>
      <c r="AX19" s="171"/>
      <c r="AY19" s="171"/>
      <c r="AZ19" s="171"/>
      <c r="BA19" s="171"/>
      <c r="BB19" s="171"/>
      <c r="BC19" s="171"/>
      <c r="BD19" s="73"/>
      <c r="BE19" s="171"/>
      <c r="BF19" s="216"/>
      <c r="BG19" s="48"/>
    </row>
    <row r="20" spans="1:83" s="3" customFormat="1" ht="15">
      <c r="A20" s="64">
        <v>136</v>
      </c>
      <c r="B20" t="s">
        <v>114</v>
      </c>
      <c r="C20" s="114"/>
      <c r="D20" s="114"/>
      <c r="E20" s="114"/>
      <c r="F20" s="78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171"/>
      <c r="AM20" s="171"/>
      <c r="AN20" s="171"/>
      <c r="AO20" s="171"/>
      <c r="AP20" s="171"/>
      <c r="AQ20" s="171"/>
      <c r="AR20" s="78"/>
      <c r="AS20" s="171"/>
      <c r="AT20" s="171"/>
      <c r="AU20" s="171"/>
      <c r="AV20" s="171"/>
      <c r="AW20" s="78"/>
      <c r="AX20" s="171"/>
      <c r="AY20" s="171"/>
      <c r="AZ20" s="171"/>
      <c r="BA20" s="171"/>
      <c r="BB20" s="171"/>
      <c r="BC20" s="171"/>
      <c r="BD20" s="73"/>
      <c r="BE20" s="171"/>
      <c r="BF20" s="216"/>
      <c r="BG20" s="48"/>
    </row>
    <row r="21" spans="1:83" s="3" customFormat="1" ht="15">
      <c r="A21" s="64">
        <v>134</v>
      </c>
      <c r="B21" t="s">
        <v>110</v>
      </c>
      <c r="C21" s="114"/>
      <c r="D21" s="114"/>
      <c r="E21" s="114"/>
      <c r="F21" s="78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171"/>
      <c r="AM21" s="171"/>
      <c r="AN21" s="171"/>
      <c r="AO21" s="171"/>
      <c r="AP21" s="171"/>
      <c r="AQ21" s="171"/>
      <c r="AR21" s="78"/>
      <c r="AS21" s="171"/>
      <c r="AT21" s="171"/>
      <c r="AU21" s="171"/>
      <c r="AV21" s="171"/>
      <c r="AW21" s="78"/>
      <c r="AX21" s="171"/>
      <c r="AY21" s="171"/>
      <c r="AZ21" s="171"/>
      <c r="BA21" s="171"/>
      <c r="BB21" s="171"/>
      <c r="BC21" s="171"/>
      <c r="BD21" s="73"/>
      <c r="BE21" s="171"/>
      <c r="BF21" s="216"/>
      <c r="BG21" s="48"/>
    </row>
    <row r="22" spans="1:83" s="3" customFormat="1" ht="15">
      <c r="A22" s="64"/>
      <c r="B22"/>
      <c r="C22" t="s">
        <v>192</v>
      </c>
      <c r="D22" t="s">
        <v>105</v>
      </c>
      <c r="E22" t="s">
        <v>103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85">
        <v>6.8</v>
      </c>
      <c r="AM22" s="85">
        <v>6</v>
      </c>
      <c r="AN22" s="85">
        <v>6.2</v>
      </c>
      <c r="AO22" s="85">
        <v>6.4</v>
      </c>
      <c r="AP22" s="85">
        <v>6.5</v>
      </c>
      <c r="AQ22" s="88">
        <f>SUM((AL22*0.1),(AM22*0.1),(AN22*0.3),(AO22*0.3),(AP22*0.2))</f>
        <v>6.36</v>
      </c>
      <c r="AR22" s="87"/>
      <c r="AS22" s="108">
        <v>6.5</v>
      </c>
      <c r="AT22" s="86">
        <f>AS22</f>
        <v>6.5</v>
      </c>
      <c r="AU22" s="108"/>
      <c r="AV22" s="90">
        <f>AT22-AU22</f>
        <v>6.5</v>
      </c>
      <c r="AW22" s="106"/>
      <c r="AX22" s="108">
        <v>8.5</v>
      </c>
      <c r="AY22" s="108">
        <v>7</v>
      </c>
      <c r="AZ22" s="108">
        <v>6.5</v>
      </c>
      <c r="BA22" s="108">
        <v>6.5</v>
      </c>
      <c r="BB22" s="108">
        <v>6</v>
      </c>
      <c r="BC22" s="90">
        <f>SUM((AX22*0.25),(AY22*0.25),(AZ22*0.2),(BA22*0.2),(BB22*0.1))</f>
        <v>7.0749999999999993</v>
      </c>
      <c r="BD22" s="73"/>
      <c r="BE22" s="89">
        <f>SUM((AQ22*0.25)+(AV22*0.5)+(BC22*0.25))</f>
        <v>6.6087499999999997</v>
      </c>
      <c r="BF22" s="118">
        <v>2</v>
      </c>
      <c r="BG22" s="48"/>
    </row>
    <row r="23" spans="1:83" s="3" customFormat="1" ht="15">
      <c r="A23" s="64">
        <v>115</v>
      </c>
      <c r="B23" t="s">
        <v>19</v>
      </c>
      <c r="C23" s="114"/>
      <c r="D23" s="114"/>
      <c r="E23" s="114"/>
      <c r="F23" s="78"/>
      <c r="G23" s="114"/>
      <c r="H23" s="114"/>
      <c r="I23" s="114"/>
      <c r="J23" s="114"/>
      <c r="K23" s="114"/>
      <c r="L23" s="114"/>
      <c r="M23" s="78"/>
      <c r="N23" s="108"/>
      <c r="O23" s="108"/>
      <c r="P23" s="108"/>
      <c r="Q23" s="108"/>
      <c r="R23" s="108"/>
      <c r="S23" s="108"/>
      <c r="T23" s="108"/>
      <c r="U23" s="108"/>
      <c r="V23" s="91">
        <f t="shared" ref="V23:V28" si="0">SUM(N23:U23)</f>
        <v>0</v>
      </c>
      <c r="W23" s="107"/>
      <c r="X23" s="114"/>
      <c r="Y23" s="108"/>
      <c r="Z23" s="108"/>
      <c r="AA23" s="108"/>
      <c r="AB23" s="108"/>
      <c r="AC23" s="108"/>
      <c r="AD23" s="108"/>
      <c r="AE23" s="108"/>
      <c r="AF23" s="108"/>
      <c r="AG23" s="91">
        <f t="shared" ref="AG23:AG28" si="1">SUM(Y23:AF23)</f>
        <v>0</v>
      </c>
      <c r="AH23" s="107"/>
      <c r="AI23" s="73"/>
      <c r="AJ23" s="78"/>
      <c r="AK23" s="109"/>
      <c r="AL23" s="114"/>
      <c r="AM23" s="114"/>
      <c r="AN23" s="114"/>
      <c r="AO23" s="114"/>
      <c r="AP23" s="114"/>
      <c r="AQ23" s="114"/>
      <c r="AR23" s="78"/>
      <c r="AS23" s="105"/>
      <c r="AT23" s="105"/>
      <c r="AU23" s="105"/>
      <c r="AV23" s="105"/>
      <c r="AW23" s="106"/>
      <c r="AX23" s="105"/>
      <c r="AY23" s="105"/>
      <c r="AZ23" s="105"/>
      <c r="BA23" s="105"/>
      <c r="BB23" s="105"/>
      <c r="BC23" s="107"/>
      <c r="BD23" s="73"/>
      <c r="BE23" s="107"/>
      <c r="BF23" s="114"/>
    </row>
    <row r="24" spans="1:83" s="3" customFormat="1" ht="15">
      <c r="A24" s="64">
        <v>110</v>
      </c>
      <c r="B24" t="s">
        <v>108</v>
      </c>
      <c r="C24" s="114"/>
      <c r="D24" s="114"/>
      <c r="E24" s="114"/>
      <c r="F24" s="78"/>
      <c r="G24" s="114"/>
      <c r="H24" s="114"/>
      <c r="I24" s="114"/>
      <c r="J24" s="114"/>
      <c r="K24" s="114"/>
      <c r="L24" s="114"/>
      <c r="M24" s="78"/>
      <c r="N24" s="108"/>
      <c r="O24" s="108"/>
      <c r="P24" s="108"/>
      <c r="Q24" s="108"/>
      <c r="R24" s="108"/>
      <c r="S24" s="108"/>
      <c r="T24" s="108"/>
      <c r="U24" s="108"/>
      <c r="V24" s="91">
        <f t="shared" si="0"/>
        <v>0</v>
      </c>
      <c r="W24" s="107"/>
      <c r="X24" s="114"/>
      <c r="Y24" s="108"/>
      <c r="Z24" s="108"/>
      <c r="AA24" s="108"/>
      <c r="AB24" s="108"/>
      <c r="AC24" s="108"/>
      <c r="AD24" s="108"/>
      <c r="AE24" s="108"/>
      <c r="AF24" s="108"/>
      <c r="AG24" s="91">
        <f t="shared" si="1"/>
        <v>0</v>
      </c>
      <c r="AH24" s="107"/>
      <c r="AI24" s="73"/>
      <c r="AJ24" s="78"/>
      <c r="AK24" s="73"/>
      <c r="AL24" s="114"/>
      <c r="AM24" s="114"/>
      <c r="AN24" s="114"/>
      <c r="AO24" s="114"/>
      <c r="AP24" s="114"/>
      <c r="AQ24" s="114"/>
      <c r="AR24" s="78"/>
      <c r="AS24" s="114"/>
      <c r="AT24" s="114"/>
      <c r="AU24" s="114"/>
      <c r="AV24" s="114"/>
      <c r="AW24" s="78"/>
      <c r="AX24" s="114"/>
      <c r="AY24" s="114"/>
      <c r="AZ24" s="114"/>
      <c r="BA24" s="114"/>
      <c r="BB24" s="114"/>
      <c r="BC24" s="114"/>
      <c r="BD24" s="73"/>
      <c r="BE24" s="114"/>
      <c r="BF24" s="114"/>
    </row>
    <row r="25" spans="1:83" s="3" customFormat="1" ht="15">
      <c r="A25" s="64">
        <v>145</v>
      </c>
      <c r="B25" t="s">
        <v>17</v>
      </c>
      <c r="C25" s="114"/>
      <c r="D25" s="114"/>
      <c r="E25" s="114"/>
      <c r="F25" s="78"/>
      <c r="G25" s="114"/>
      <c r="H25" s="114"/>
      <c r="I25" s="114"/>
      <c r="J25" s="114"/>
      <c r="K25" s="114"/>
      <c r="L25" s="114"/>
      <c r="M25" s="78"/>
      <c r="N25" s="108"/>
      <c r="O25" s="108"/>
      <c r="P25" s="108"/>
      <c r="Q25" s="108"/>
      <c r="R25" s="108"/>
      <c r="S25" s="108"/>
      <c r="T25" s="108"/>
      <c r="U25" s="108"/>
      <c r="V25" s="91">
        <f t="shared" si="0"/>
        <v>0</v>
      </c>
      <c r="W25" s="107"/>
      <c r="X25" s="114"/>
      <c r="Y25" s="108"/>
      <c r="Z25" s="108"/>
      <c r="AA25" s="108"/>
      <c r="AB25" s="108"/>
      <c r="AC25" s="108"/>
      <c r="AD25" s="108"/>
      <c r="AE25" s="108"/>
      <c r="AF25" s="108"/>
      <c r="AG25" s="91">
        <f t="shared" si="1"/>
        <v>0</v>
      </c>
      <c r="AH25" s="107"/>
      <c r="AI25" s="73"/>
      <c r="AJ25" s="78"/>
      <c r="AK25" s="73"/>
      <c r="AL25" s="114"/>
      <c r="AM25" s="114"/>
      <c r="AN25" s="114"/>
      <c r="AO25" s="114"/>
      <c r="AP25" s="114"/>
      <c r="AQ25" s="114"/>
      <c r="AR25" s="78"/>
      <c r="AS25" s="114"/>
      <c r="AT25" s="114"/>
      <c r="AU25" s="114"/>
      <c r="AV25" s="114"/>
      <c r="AW25" s="78"/>
      <c r="AX25" s="114"/>
      <c r="AY25" s="114"/>
      <c r="AZ25" s="114"/>
      <c r="BA25" s="114"/>
      <c r="BB25" s="114"/>
      <c r="BC25" s="114"/>
      <c r="BD25" s="73"/>
      <c r="BE25" s="114"/>
      <c r="BF25" s="114"/>
    </row>
    <row r="26" spans="1:83" s="3" customFormat="1" ht="15">
      <c r="A26" s="64">
        <v>144</v>
      </c>
      <c r="B26" t="s">
        <v>99</v>
      </c>
      <c r="C26" s="114"/>
      <c r="D26" s="114"/>
      <c r="E26" s="114"/>
      <c r="F26" s="78"/>
      <c r="G26" s="114"/>
      <c r="H26" s="114"/>
      <c r="I26" s="114"/>
      <c r="J26" s="114"/>
      <c r="K26" s="114"/>
      <c r="L26" s="114"/>
      <c r="M26" s="78"/>
      <c r="N26" s="108"/>
      <c r="O26" s="108"/>
      <c r="P26" s="108"/>
      <c r="Q26" s="108"/>
      <c r="R26" s="108"/>
      <c r="S26" s="108"/>
      <c r="T26" s="108"/>
      <c r="U26" s="108"/>
      <c r="V26" s="91">
        <f t="shared" si="0"/>
        <v>0</v>
      </c>
      <c r="W26" s="107"/>
      <c r="X26" s="114"/>
      <c r="Y26" s="108"/>
      <c r="Z26" s="108"/>
      <c r="AA26" s="108"/>
      <c r="AB26" s="108"/>
      <c r="AC26" s="108"/>
      <c r="AD26" s="108"/>
      <c r="AE26" s="108"/>
      <c r="AF26" s="108"/>
      <c r="AG26" s="91">
        <f t="shared" si="1"/>
        <v>0</v>
      </c>
      <c r="AH26" s="107"/>
      <c r="AI26" s="73"/>
      <c r="AJ26" s="78"/>
      <c r="AK26" s="73"/>
      <c r="AL26" s="114"/>
      <c r="AM26" s="114"/>
      <c r="AN26" s="114"/>
      <c r="AO26" s="114"/>
      <c r="AP26" s="114"/>
      <c r="AQ26" s="114"/>
      <c r="AR26" s="78"/>
      <c r="AS26" s="114"/>
      <c r="AT26" s="114"/>
      <c r="AU26" s="114"/>
      <c r="AV26" s="114"/>
      <c r="AW26" s="78"/>
      <c r="AX26" s="114"/>
      <c r="AY26" s="114"/>
      <c r="AZ26" s="114"/>
      <c r="BA26" s="114"/>
      <c r="BB26" s="114"/>
      <c r="BC26" s="114"/>
      <c r="BD26" s="73"/>
      <c r="BE26" s="114"/>
      <c r="BF26" s="114"/>
    </row>
    <row r="27" spans="1:83" s="3" customFormat="1" ht="15">
      <c r="A27" s="64">
        <v>143</v>
      </c>
      <c r="B27" t="s">
        <v>21</v>
      </c>
      <c r="C27" s="114"/>
      <c r="D27" s="114"/>
      <c r="E27" s="114"/>
      <c r="F27" s="78"/>
      <c r="G27" s="114"/>
      <c r="H27" s="114"/>
      <c r="I27" s="114"/>
      <c r="J27" s="114"/>
      <c r="K27" s="114"/>
      <c r="L27" s="114"/>
      <c r="M27" s="78"/>
      <c r="N27" s="108"/>
      <c r="O27" s="108"/>
      <c r="P27" s="108"/>
      <c r="Q27" s="108"/>
      <c r="R27" s="108"/>
      <c r="S27" s="108"/>
      <c r="T27" s="108"/>
      <c r="U27" s="108"/>
      <c r="V27" s="91">
        <f t="shared" si="0"/>
        <v>0</v>
      </c>
      <c r="W27" s="107"/>
      <c r="X27" s="114"/>
      <c r="Y27" s="108"/>
      <c r="Z27" s="108"/>
      <c r="AA27" s="108"/>
      <c r="AB27" s="108"/>
      <c r="AC27" s="108"/>
      <c r="AD27" s="108"/>
      <c r="AE27" s="108"/>
      <c r="AF27" s="108"/>
      <c r="AG27" s="91">
        <f t="shared" si="1"/>
        <v>0</v>
      </c>
      <c r="AH27" s="107"/>
      <c r="AI27" s="73"/>
      <c r="AJ27" s="78"/>
      <c r="AK27" s="73"/>
      <c r="AL27" s="114"/>
      <c r="AM27" s="114"/>
      <c r="AN27" s="114"/>
      <c r="AO27" s="114"/>
      <c r="AP27" s="114"/>
      <c r="AQ27" s="114"/>
      <c r="AR27" s="78"/>
      <c r="AS27" s="114"/>
      <c r="AT27" s="114"/>
      <c r="AU27" s="114"/>
      <c r="AV27" s="114"/>
      <c r="AW27" s="78"/>
      <c r="AX27" s="114"/>
      <c r="AY27" s="114"/>
      <c r="AZ27" s="114"/>
      <c r="BA27" s="114"/>
      <c r="BB27" s="114"/>
      <c r="BC27" s="114"/>
      <c r="BD27" s="73"/>
      <c r="BE27" s="114"/>
      <c r="BF27" s="114"/>
    </row>
    <row r="28" spans="1:83" s="3" customFormat="1" ht="15">
      <c r="A28" s="64">
        <v>142</v>
      </c>
      <c r="B28" t="s">
        <v>20</v>
      </c>
      <c r="C28" s="114"/>
      <c r="D28" s="114"/>
      <c r="E28" s="114"/>
      <c r="F28" s="78"/>
      <c r="G28" s="114"/>
      <c r="H28" s="114"/>
      <c r="I28" s="114"/>
      <c r="J28" s="114"/>
      <c r="K28" s="114"/>
      <c r="L28" s="114"/>
      <c r="M28" s="78"/>
      <c r="N28" s="108"/>
      <c r="O28" s="108"/>
      <c r="P28" s="108"/>
      <c r="Q28" s="108"/>
      <c r="R28" s="108"/>
      <c r="S28" s="108"/>
      <c r="T28" s="108"/>
      <c r="U28" s="108"/>
      <c r="V28" s="91">
        <f t="shared" si="0"/>
        <v>0</v>
      </c>
      <c r="W28" s="107"/>
      <c r="X28" s="114"/>
      <c r="Y28" s="108"/>
      <c r="Z28" s="108"/>
      <c r="AA28" s="108"/>
      <c r="AB28" s="108"/>
      <c r="AC28" s="108"/>
      <c r="AD28" s="108"/>
      <c r="AE28" s="108"/>
      <c r="AF28" s="108"/>
      <c r="AG28" s="91">
        <f t="shared" si="1"/>
        <v>0</v>
      </c>
      <c r="AH28" s="107"/>
      <c r="AI28" s="73"/>
      <c r="AJ28" s="78"/>
      <c r="AK28" s="73"/>
      <c r="AL28" s="114"/>
      <c r="AM28" s="114"/>
      <c r="AN28" s="114"/>
      <c r="AO28" s="114"/>
      <c r="AP28" s="114"/>
      <c r="AQ28" s="114"/>
      <c r="AR28" s="78"/>
      <c r="AS28" s="114"/>
      <c r="AT28" s="114"/>
      <c r="AU28" s="114"/>
      <c r="AV28" s="114"/>
      <c r="AW28" s="78"/>
      <c r="AX28" s="114"/>
      <c r="AY28" s="114"/>
      <c r="AZ28" s="114"/>
      <c r="BA28" s="114"/>
      <c r="BB28" s="114"/>
      <c r="BC28" s="114"/>
      <c r="BD28" s="73"/>
      <c r="BE28" s="114"/>
      <c r="BF28" s="114"/>
    </row>
    <row r="29" spans="1:83" s="3" customFormat="1" ht="15">
      <c r="A29" s="64"/>
      <c r="B29"/>
      <c r="C29" t="s">
        <v>220</v>
      </c>
      <c r="D29" t="s">
        <v>194</v>
      </c>
      <c r="E29" t="s">
        <v>18</v>
      </c>
      <c r="F29" s="84"/>
      <c r="G29" s="85"/>
      <c r="H29" s="85"/>
      <c r="I29" s="85"/>
      <c r="J29" s="85"/>
      <c r="K29" s="85"/>
      <c r="L29" s="88">
        <f>SUM((G29*0.1),(H29*0.1),(I29*0.3),(J29*0.3),(K29*0.2))</f>
        <v>0</v>
      </c>
      <c r="M29" s="87"/>
      <c r="N29" s="114"/>
      <c r="O29" s="114"/>
      <c r="P29" s="114"/>
      <c r="Q29" s="114"/>
      <c r="R29" s="114"/>
      <c r="S29" s="114"/>
      <c r="T29" s="224" t="s">
        <v>51</v>
      </c>
      <c r="U29" s="224"/>
      <c r="V29" s="89">
        <f>SUM(V23:V28)</f>
        <v>0</v>
      </c>
      <c r="W29" s="89">
        <f>(V29/6)/8</f>
        <v>0</v>
      </c>
      <c r="X29" s="114"/>
      <c r="Y29" s="114"/>
      <c r="Z29" s="114"/>
      <c r="AA29" s="114"/>
      <c r="AB29" s="114"/>
      <c r="AC29" s="114"/>
      <c r="AD29" s="114"/>
      <c r="AE29" s="224" t="s">
        <v>51</v>
      </c>
      <c r="AF29" s="224"/>
      <c r="AG29" s="89">
        <f>SUM(AG23:AG28)</f>
        <v>0</v>
      </c>
      <c r="AH29" s="89">
        <f>(AG29/6)/8</f>
        <v>0</v>
      </c>
      <c r="AI29" s="73"/>
      <c r="AJ29" s="90">
        <f>SUM((L29*0.25)+(W29*0.375)+(AH29*0.375))</f>
        <v>0</v>
      </c>
      <c r="AK29" s="73"/>
      <c r="AL29" s="85">
        <v>6</v>
      </c>
      <c r="AM29" s="85">
        <v>5.8</v>
      </c>
      <c r="AN29" s="85">
        <v>6</v>
      </c>
      <c r="AO29" s="85">
        <v>6.5</v>
      </c>
      <c r="AP29" s="85">
        <v>6</v>
      </c>
      <c r="AQ29" s="88">
        <f>SUM((AL29*0.1),(AM29*0.1),(AN29*0.3),(AO29*0.3),(AP29*0.2))</f>
        <v>6.13</v>
      </c>
      <c r="AR29" s="87"/>
      <c r="AS29" s="108">
        <v>7.6</v>
      </c>
      <c r="AT29" s="86">
        <f>AS29</f>
        <v>7.6</v>
      </c>
      <c r="AU29" s="108">
        <v>1.2</v>
      </c>
      <c r="AV29" s="90">
        <f>AT29-AU29</f>
        <v>6.3999999999999995</v>
      </c>
      <c r="AW29" s="106"/>
      <c r="AX29" s="108">
        <v>6</v>
      </c>
      <c r="AY29" s="108">
        <v>5.8</v>
      </c>
      <c r="AZ29" s="108">
        <v>5.5</v>
      </c>
      <c r="BA29" s="108">
        <v>4.5</v>
      </c>
      <c r="BB29" s="108">
        <v>5</v>
      </c>
      <c r="BC29" s="90">
        <f>SUM((AX29*0.25),(AY29*0.25),(AZ29*0.2),(BA29*0.2),(BB29*0.1))</f>
        <v>5.4500000000000011</v>
      </c>
      <c r="BD29" s="73"/>
      <c r="BE29" s="89">
        <f>SUM((AQ29*0.25)+(AV29*0.5)+(BC29*0.25))</f>
        <v>6.0950000000000006</v>
      </c>
      <c r="BF29" s="118">
        <v>3</v>
      </c>
      <c r="BG29" s="118"/>
      <c r="BH29" s="118"/>
      <c r="BI29" s="118"/>
      <c r="BJ29" s="118"/>
      <c r="BK29" s="118"/>
      <c r="BL29" s="218"/>
      <c r="BM29" s="116"/>
      <c r="BN29" s="116"/>
      <c r="BO29" s="118"/>
      <c r="BP29" s="195"/>
      <c r="BQ29" s="218"/>
      <c r="BR29" s="118"/>
      <c r="BS29" s="118"/>
      <c r="BT29" s="118"/>
      <c r="BU29" s="118"/>
      <c r="BV29" s="118"/>
      <c r="BW29" s="118"/>
      <c r="BX29" s="218"/>
      <c r="BY29" s="217"/>
      <c r="BZ29" s="217"/>
      <c r="CA29" s="48"/>
      <c r="CB29" s="48"/>
      <c r="CC29" s="48"/>
      <c r="CD29" s="48"/>
      <c r="CE29" s="48"/>
    </row>
    <row r="30" spans="1:83" s="3" customFormat="1" ht="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</row>
    <row r="31" spans="1:83" s="3" customFormat="1" ht="1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</row>
    <row r="32" spans="1:83" s="3" customFormat="1" ht="1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</row>
    <row r="33" spans="1:58" s="3" customFormat="1" ht="1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</row>
    <row r="34" spans="1:58" s="3" customFormat="1" ht="1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</row>
    <row r="35" spans="1:58" s="3" customFormat="1" ht="1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</row>
    <row r="36" spans="1:58" s="3" customFormat="1" ht="1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</row>
    <row r="37" spans="1:58" s="3" customFormat="1" ht="1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</row>
    <row r="38" spans="1:58" s="3" customFormat="1" ht="1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</row>
    <row r="39" spans="1:58" s="3" customFormat="1" ht="1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</row>
    <row r="40" spans="1:58" s="3" customFormat="1" ht="1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</row>
    <row r="41" spans="1:58" s="3" customFormat="1" ht="1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</row>
    <row r="42" spans="1:58" s="3" customFormat="1" ht="1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</row>
    <row r="43" spans="1:58" s="3" customFormat="1" ht="1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</row>
    <row r="44" spans="1:58" s="3" customFormat="1" ht="1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</row>
    <row r="45" spans="1:58" s="3" customFormat="1" ht="1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</row>
    <row r="46" spans="1:58" s="3" customFormat="1" ht="1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</row>
    <row r="47" spans="1:58" s="3" customFormat="1" ht="1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</row>
    <row r="48" spans="1:58" s="3" customFormat="1" ht="1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</row>
    <row r="49" spans="1:58" s="3" customFormat="1" ht="1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</row>
    <row r="50" spans="1:58" s="3" customFormat="1" ht="1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</row>
    <row r="51" spans="1:58" s="3" customFormat="1" ht="1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</row>
    <row r="52" spans="1:58" s="3" customFormat="1" ht="1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</row>
    <row r="53" spans="1:58" s="3" customFormat="1" ht="1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</row>
    <row r="54" spans="1:58" s="3" customFormat="1" ht="1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</row>
    <row r="55" spans="1:58" s="3" customFormat="1" ht="1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</row>
    <row r="56" spans="1:58" s="3" customFormat="1" ht="1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</row>
    <row r="57" spans="1:58" s="3" customFormat="1" ht="1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</row>
    <row r="58" spans="1:58" s="3" customFormat="1" ht="1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</row>
    <row r="59" spans="1:58" s="3" customFormat="1" ht="1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</row>
    <row r="60" spans="1:58" s="3" customFormat="1" ht="1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</row>
    <row r="61" spans="1:58" s="3" customFormat="1" ht="1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</row>
    <row r="62" spans="1:58" s="3" customFormat="1" ht="1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</row>
    <row r="63" spans="1:58" s="3" customFormat="1" ht="1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</row>
    <row r="64" spans="1:58" s="3" customFormat="1" ht="1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</row>
    <row r="65" spans="1:58" s="3" customFormat="1" ht="1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</row>
    <row r="66" spans="1:58" s="3" customFormat="1" ht="1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</row>
    <row r="67" spans="1:58" s="3" customFormat="1" ht="1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</row>
    <row r="68" spans="1:58" s="3" customFormat="1" ht="1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</row>
    <row r="69" spans="1:58" s="3" customFormat="1" ht="1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</row>
    <row r="70" spans="1:58" s="3" customFormat="1" ht="1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</row>
    <row r="71" spans="1:58" s="3" customFormat="1" ht="1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</row>
    <row r="72" spans="1:58" s="3" customFormat="1" ht="1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</row>
    <row r="73" spans="1:58" s="3" customFormat="1" ht="1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</row>
    <row r="74" spans="1:58" s="3" customFormat="1" ht="1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</row>
    <row r="75" spans="1:58" s="3" customFormat="1" ht="1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</row>
    <row r="76" spans="1:58" s="3" customFormat="1" ht="1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</row>
    <row r="77" spans="1:58" s="3" customFormat="1" ht="1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</row>
    <row r="78" spans="1:58" s="3" customFormat="1" ht="1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</row>
    <row r="79" spans="1:58" s="3" customFormat="1" ht="1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</row>
    <row r="80" spans="1:58" s="3" customFormat="1" ht="1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</row>
    <row r="81" spans="1:58" s="3" customFormat="1" ht="1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</row>
    <row r="82" spans="1:58" s="3" customFormat="1" ht="1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</row>
    <row r="83" spans="1:58" s="3" customFormat="1" ht="1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</row>
    <row r="84" spans="1:58" s="3" customFormat="1" ht="1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</row>
    <row r="85" spans="1:58" s="3" customFormat="1" ht="1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</row>
    <row r="86" spans="1:58" s="3" customFormat="1" ht="1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</row>
    <row r="87" spans="1:58" s="3" customFormat="1" ht="1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</row>
    <row r="88" spans="1:58" s="3" customFormat="1" ht="1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</row>
    <row r="89" spans="1:58" s="3" customFormat="1" ht="1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</row>
    <row r="90" spans="1:58" s="3" customFormat="1" ht="1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</row>
    <row r="91" spans="1:58" s="3" customFormat="1" ht="1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</row>
    <row r="92" spans="1:58" s="3" customFormat="1" ht="1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</row>
    <row r="93" spans="1:58" s="3" customFormat="1" ht="1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</row>
    <row r="94" spans="1:58" s="3" customFormat="1" ht="1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</row>
    <row r="95" spans="1:58" s="3" customFormat="1" ht="1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</row>
    <row r="96" spans="1:58" s="3" customFormat="1" ht="1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</row>
    <row r="97" spans="1:58" s="3" customFormat="1" ht="1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</row>
    <row r="98" spans="1:58" s="3" customFormat="1" ht="1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</row>
    <row r="99" spans="1:58" s="3" customFormat="1" ht="1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</row>
    <row r="100" spans="1:58" s="3" customFormat="1" ht="1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</row>
    <row r="101" spans="1:58" s="3" customFormat="1" ht="1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</row>
    <row r="102" spans="1:58" s="3" customFormat="1" ht="1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</row>
    <row r="103" spans="1:58" s="3" customFormat="1" ht="1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</row>
    <row r="104" spans="1:58" s="3" customFormat="1" ht="1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</row>
    <row r="105" spans="1:58" s="3" customFormat="1" ht="1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</row>
    <row r="106" spans="1:58" s="3" customFormat="1" ht="15">
      <c r="AI106" s="16"/>
      <c r="AJ106" s="16"/>
    </row>
    <row r="107" spans="1:58" s="3" customFormat="1" ht="15">
      <c r="AI107" s="16"/>
      <c r="AJ107" s="16"/>
    </row>
    <row r="108" spans="1:58" s="3" customFormat="1" ht="15">
      <c r="AI108" s="16"/>
      <c r="AJ108" s="16"/>
    </row>
    <row r="109" spans="1:58" s="3" customFormat="1" ht="15">
      <c r="AI109" s="16"/>
      <c r="AJ109" s="16"/>
    </row>
    <row r="110" spans="1:58" s="3" customFormat="1" ht="15">
      <c r="AI110" s="16"/>
      <c r="AJ110" s="16"/>
    </row>
    <row r="111" spans="1:58" s="3" customFormat="1" ht="15">
      <c r="AI111" s="16"/>
      <c r="AJ111" s="16"/>
    </row>
    <row r="112" spans="1:58" s="3" customFormat="1" ht="15">
      <c r="AI112" s="16"/>
      <c r="AJ112" s="16"/>
    </row>
    <row r="113" spans="35:36" s="3" customFormat="1" ht="15">
      <c r="AI113" s="16"/>
      <c r="AJ113" s="16"/>
    </row>
    <row r="114" spans="35:36" s="3" customFormat="1" ht="15">
      <c r="AI114" s="16"/>
      <c r="AJ114" s="16"/>
    </row>
    <row r="115" spans="35:36" s="3" customFormat="1" ht="15">
      <c r="AI115" s="16"/>
      <c r="AJ115" s="16"/>
    </row>
    <row r="116" spans="35:36" s="3" customFormat="1" ht="15">
      <c r="AI116" s="16"/>
      <c r="AJ116" s="16"/>
    </row>
    <row r="117" spans="35:36" s="3" customFormat="1" ht="15">
      <c r="AI117" s="16"/>
      <c r="AJ117" s="16"/>
    </row>
  </sheetData>
  <mergeCells count="8">
    <mergeCell ref="AX8:AY8"/>
    <mergeCell ref="T29:U29"/>
    <mergeCell ref="AE29:AF29"/>
    <mergeCell ref="A3:B3"/>
    <mergeCell ref="G5:H5"/>
    <mergeCell ref="N5:O5"/>
    <mergeCell ref="Y5:Z5"/>
    <mergeCell ref="AL5:AM5"/>
  </mergeCells>
  <pageMargins left="0.25" right="0.25" top="0.75" bottom="0.75" header="0.3" footer="0.3"/>
  <pageSetup paperSize="9" scale="11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6"/>
  <sheetViews>
    <sheetView workbookViewId="0"/>
  </sheetViews>
  <sheetFormatPr defaultRowHeight="12.75"/>
  <cols>
    <col min="1" max="1" width="5.5703125" style="132" customWidth="1"/>
    <col min="2" max="2" width="21.28515625" style="132" customWidth="1"/>
    <col min="3" max="3" width="14.85546875" style="132" customWidth="1"/>
    <col min="4" max="5" width="6.7109375" style="132" customWidth="1"/>
    <col min="6" max="6" width="7.7109375" style="132" customWidth="1"/>
    <col min="7" max="7" width="3.140625" style="132" customWidth="1"/>
    <col min="8" max="8" width="6.7109375" style="146" customWidth="1"/>
    <col min="9" max="9" width="6.7109375" style="132" customWidth="1"/>
    <col min="10" max="10" width="7.7109375" style="132" customWidth="1"/>
    <col min="11" max="11" width="3.140625" style="132" customWidth="1"/>
    <col min="12" max="13" width="6.7109375" style="132" customWidth="1"/>
    <col min="14" max="14" width="10.7109375" style="132" customWidth="1"/>
    <col min="15" max="15" width="11.42578125" style="132" customWidth="1"/>
    <col min="16" max="16384" width="9.140625" style="132"/>
  </cols>
  <sheetData>
    <row r="1" spans="1:15" ht="15.75">
      <c r="A1" s="121" t="s">
        <v>116</v>
      </c>
      <c r="D1" s="132" t="s">
        <v>222</v>
      </c>
      <c r="F1" s="133"/>
      <c r="G1" s="134"/>
      <c r="H1" s="132" t="s">
        <v>56</v>
      </c>
      <c r="J1" s="133"/>
      <c r="K1" s="134"/>
      <c r="O1" s="135">
        <f ca="1">NOW()</f>
        <v>42863.428831481484</v>
      </c>
    </row>
    <row r="2" spans="1:15" ht="15.75">
      <c r="A2" s="121"/>
      <c r="F2" s="133"/>
      <c r="G2" s="134"/>
      <c r="J2" s="133"/>
      <c r="K2" s="134"/>
      <c r="O2" s="135"/>
    </row>
    <row r="3" spans="1:15" ht="15.75">
      <c r="A3" s="221" t="s">
        <v>117</v>
      </c>
      <c r="B3" s="222"/>
      <c r="G3" s="134"/>
      <c r="K3" s="134"/>
      <c r="O3" s="136">
        <f ca="1">NOW()</f>
        <v>42863.428831481484</v>
      </c>
    </row>
    <row r="4" spans="1:15" ht="15.75">
      <c r="A4" s="119"/>
      <c r="B4" s="120"/>
      <c r="G4" s="134"/>
      <c r="K4" s="134"/>
      <c r="O4" s="136"/>
    </row>
    <row r="5" spans="1:15" ht="15.75">
      <c r="A5" s="121" t="s">
        <v>226</v>
      </c>
      <c r="B5" s="121"/>
      <c r="G5" s="134"/>
      <c r="K5" s="134"/>
      <c r="O5" s="136"/>
    </row>
    <row r="6" spans="1:15" ht="15.75">
      <c r="A6" s="121" t="s">
        <v>91</v>
      </c>
      <c r="B6" s="122">
        <v>18</v>
      </c>
      <c r="G6" s="134"/>
      <c r="K6" s="134"/>
    </row>
    <row r="7" spans="1:15">
      <c r="D7" s="145"/>
      <c r="E7" s="167"/>
      <c r="F7" s="137" t="s">
        <v>59</v>
      </c>
      <c r="G7" s="134"/>
      <c r="I7" s="137"/>
      <c r="J7" s="137" t="s">
        <v>59</v>
      </c>
      <c r="K7" s="134"/>
      <c r="L7" s="227" t="s">
        <v>223</v>
      </c>
      <c r="M7" s="227"/>
      <c r="N7" s="137" t="s">
        <v>224</v>
      </c>
    </row>
    <row r="8" spans="1:15" s="137" customFormat="1">
      <c r="A8" s="137" t="s">
        <v>60</v>
      </c>
      <c r="B8" s="137" t="s">
        <v>61</v>
      </c>
      <c r="C8" s="137" t="s">
        <v>64</v>
      </c>
      <c r="D8" s="166" t="s">
        <v>225</v>
      </c>
      <c r="E8" s="167" t="s">
        <v>83</v>
      </c>
      <c r="F8" s="137" t="s">
        <v>70</v>
      </c>
      <c r="G8" s="138"/>
      <c r="H8" s="150" t="s">
        <v>225</v>
      </c>
      <c r="I8" s="166" t="s">
        <v>83</v>
      </c>
      <c r="J8" s="137" t="s">
        <v>70</v>
      </c>
      <c r="K8" s="138"/>
      <c r="L8" s="137" t="s">
        <v>13</v>
      </c>
      <c r="M8" s="137" t="s">
        <v>14</v>
      </c>
      <c r="N8" s="137" t="s">
        <v>68</v>
      </c>
      <c r="O8" s="137" t="s">
        <v>71</v>
      </c>
    </row>
    <row r="9" spans="1:15">
      <c r="G9" s="134"/>
      <c r="K9" s="134"/>
    </row>
    <row r="10" spans="1:15" ht="15">
      <c r="A10" s="64">
        <v>128</v>
      </c>
      <c r="B10" t="s">
        <v>135</v>
      </c>
      <c r="C10" t="s">
        <v>227</v>
      </c>
      <c r="D10" s="139">
        <v>8</v>
      </c>
      <c r="E10" s="139">
        <v>6.2</v>
      </c>
      <c r="F10" s="14">
        <f t="shared" ref="F10:F16" si="0">(SUM((D10*0.5),(E10*0.5)))</f>
        <v>7.1</v>
      </c>
      <c r="G10" s="134"/>
      <c r="H10" s="139"/>
      <c r="I10" s="139"/>
      <c r="J10" s="14">
        <f t="shared" ref="J10:J16" si="1">(SUM((H10*0.5),(I10*0.5)))</f>
        <v>0</v>
      </c>
      <c r="K10" s="134"/>
      <c r="L10" s="140">
        <f t="shared" ref="L10:L16" si="2">F10</f>
        <v>7.1</v>
      </c>
      <c r="M10" s="140"/>
      <c r="N10" s="140">
        <f t="shared" ref="N10:N16" si="3">AVERAGE(L10:M10)</f>
        <v>7.1</v>
      </c>
      <c r="O10" s="132">
        <v>1</v>
      </c>
    </row>
    <row r="11" spans="1:15" s="186" customFormat="1" ht="15">
      <c r="A11" s="64">
        <v>149</v>
      </c>
      <c r="B11" t="s">
        <v>128</v>
      </c>
      <c r="C11" t="s">
        <v>143</v>
      </c>
      <c r="D11" s="139">
        <v>7.6</v>
      </c>
      <c r="E11" s="139">
        <v>6</v>
      </c>
      <c r="F11" s="14">
        <f t="shared" si="0"/>
        <v>6.8</v>
      </c>
      <c r="G11" s="134"/>
      <c r="H11" s="139"/>
      <c r="I11" s="139"/>
      <c r="J11" s="14">
        <f t="shared" si="1"/>
        <v>0</v>
      </c>
      <c r="K11" s="134"/>
      <c r="L11" s="140">
        <f t="shared" si="2"/>
        <v>6.8</v>
      </c>
      <c r="M11" s="140"/>
      <c r="N11" s="140">
        <f t="shared" si="3"/>
        <v>6.8</v>
      </c>
      <c r="O11" s="132">
        <v>2</v>
      </c>
    </row>
    <row r="12" spans="1:15" ht="15">
      <c r="A12" s="64">
        <v>106</v>
      </c>
      <c r="B12" t="s">
        <v>139</v>
      </c>
      <c r="C12" t="s">
        <v>127</v>
      </c>
      <c r="D12" s="139">
        <v>6.9</v>
      </c>
      <c r="E12" s="139">
        <v>6.5</v>
      </c>
      <c r="F12" s="14">
        <f t="shared" si="0"/>
        <v>6.7</v>
      </c>
      <c r="G12" s="134"/>
      <c r="H12" s="139"/>
      <c r="I12" s="139"/>
      <c r="J12" s="14">
        <f t="shared" si="1"/>
        <v>0</v>
      </c>
      <c r="K12" s="134"/>
      <c r="L12" s="140">
        <f t="shared" si="2"/>
        <v>6.7</v>
      </c>
      <c r="M12" s="140"/>
      <c r="N12" s="140">
        <f t="shared" si="3"/>
        <v>6.7</v>
      </c>
      <c r="O12" s="132">
        <v>3</v>
      </c>
    </row>
    <row r="13" spans="1:15" ht="15">
      <c r="A13" s="64">
        <v>97</v>
      </c>
      <c r="B13" t="s">
        <v>142</v>
      </c>
      <c r="C13" t="s">
        <v>92</v>
      </c>
      <c r="D13" s="139">
        <v>7.6</v>
      </c>
      <c r="E13" s="139">
        <v>5.75</v>
      </c>
      <c r="F13" s="14">
        <f t="shared" si="0"/>
        <v>6.6749999999999998</v>
      </c>
      <c r="G13" s="134"/>
      <c r="H13" s="139"/>
      <c r="I13" s="139"/>
      <c r="J13" s="14">
        <f t="shared" si="1"/>
        <v>0</v>
      </c>
      <c r="K13" s="134"/>
      <c r="L13" s="140">
        <f t="shared" si="2"/>
        <v>6.6749999999999998</v>
      </c>
      <c r="M13" s="140"/>
      <c r="N13" s="140">
        <f t="shared" si="3"/>
        <v>6.6749999999999998</v>
      </c>
      <c r="O13" s="132">
        <v>4</v>
      </c>
    </row>
    <row r="14" spans="1:15" ht="15">
      <c r="A14" s="132">
        <v>148</v>
      </c>
      <c r="B14" s="219" t="s">
        <v>129</v>
      </c>
      <c r="C14" s="132" t="s">
        <v>143</v>
      </c>
      <c r="D14" s="139">
        <v>7.1</v>
      </c>
      <c r="E14" s="139">
        <v>6</v>
      </c>
      <c r="F14" s="14">
        <f t="shared" si="0"/>
        <v>6.55</v>
      </c>
      <c r="G14" s="134"/>
      <c r="H14" s="139"/>
      <c r="I14" s="139"/>
      <c r="J14" s="14">
        <f t="shared" si="1"/>
        <v>0</v>
      </c>
      <c r="K14" s="134"/>
      <c r="L14" s="140">
        <f t="shared" si="2"/>
        <v>6.55</v>
      </c>
      <c r="M14" s="140"/>
      <c r="N14" s="140">
        <f t="shared" si="3"/>
        <v>6.55</v>
      </c>
      <c r="O14" s="132">
        <v>5</v>
      </c>
    </row>
    <row r="15" spans="1:15" ht="15">
      <c r="A15" s="64">
        <v>105</v>
      </c>
      <c r="B15" t="s">
        <v>140</v>
      </c>
      <c r="C15" t="s">
        <v>127</v>
      </c>
      <c r="D15" s="139">
        <v>7.2</v>
      </c>
      <c r="E15" s="139">
        <v>5.75</v>
      </c>
      <c r="F15" s="14">
        <f t="shared" si="0"/>
        <v>6.4749999999999996</v>
      </c>
      <c r="G15" s="134"/>
      <c r="H15" s="139"/>
      <c r="I15" s="139"/>
      <c r="J15" s="14">
        <f t="shared" si="1"/>
        <v>0</v>
      </c>
      <c r="K15" s="134"/>
      <c r="L15" s="140">
        <f t="shared" si="2"/>
        <v>6.4749999999999996</v>
      </c>
      <c r="M15" s="140"/>
      <c r="N15" s="140">
        <f t="shared" si="3"/>
        <v>6.4749999999999996</v>
      </c>
      <c r="O15" s="132">
        <v>6</v>
      </c>
    </row>
    <row r="16" spans="1:15" ht="15">
      <c r="A16" s="172">
        <v>131</v>
      </c>
      <c r="B16" s="173" t="s">
        <v>36</v>
      </c>
      <c r="C16" s="173" t="s">
        <v>100</v>
      </c>
      <c r="D16" s="187"/>
      <c r="E16" s="187"/>
      <c r="F16" s="175">
        <f t="shared" si="0"/>
        <v>0</v>
      </c>
      <c r="G16" s="188"/>
      <c r="H16" s="187"/>
      <c r="I16" s="187"/>
      <c r="J16" s="175">
        <f t="shared" si="1"/>
        <v>0</v>
      </c>
      <c r="K16" s="188"/>
      <c r="L16" s="189">
        <f t="shared" si="2"/>
        <v>0</v>
      </c>
      <c r="M16" s="189"/>
      <c r="N16" s="189">
        <f t="shared" si="3"/>
        <v>0</v>
      </c>
      <c r="O16" s="186">
        <v>7</v>
      </c>
    </row>
  </sheetData>
  <sortState ref="A10:O16">
    <sortCondition descending="1" ref="N10:N16"/>
  </sortState>
  <mergeCells count="2">
    <mergeCell ref="L7:M7"/>
    <mergeCell ref="A3:B3"/>
  </mergeCells>
  <pageMargins left="0.75" right="0.75" top="1" bottom="1" header="0.5" footer="0.5"/>
  <pageSetup paperSize="9" scale="140" orientation="landscape" horizontalDpi="300" verticalDpi="300" r:id="rId1"/>
  <headerFooter alignWithMargins="0">
    <oddFooter>&amp;L&amp;A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workbookViewId="0"/>
  </sheetViews>
  <sheetFormatPr defaultRowHeight="12.75"/>
  <cols>
    <col min="1" max="1" width="5.5703125" style="132" customWidth="1"/>
    <col min="2" max="2" width="21.28515625" style="132" customWidth="1"/>
    <col min="3" max="3" width="14.85546875" style="132" customWidth="1"/>
    <col min="4" max="5" width="6.7109375" style="132" customWidth="1"/>
    <col min="6" max="6" width="7.7109375" style="132" customWidth="1"/>
    <col min="7" max="7" width="3.7109375" style="132" customWidth="1"/>
    <col min="8" max="8" width="6.7109375" style="146" customWidth="1"/>
    <col min="9" max="9" width="6.7109375" style="132" customWidth="1"/>
    <col min="10" max="10" width="7.7109375" style="132" customWidth="1"/>
    <col min="11" max="11" width="3.7109375" style="132" customWidth="1"/>
    <col min="12" max="13" width="6.7109375" style="132" customWidth="1"/>
    <col min="14" max="14" width="7.7109375" style="132" customWidth="1"/>
    <col min="15" max="15" width="11.85546875" style="132" customWidth="1"/>
    <col min="16" max="16" width="11.42578125" style="132" customWidth="1"/>
    <col min="17" max="16384" width="9.140625" style="132"/>
  </cols>
  <sheetData>
    <row r="1" spans="1:16" ht="15.75">
      <c r="A1" s="121" t="s">
        <v>116</v>
      </c>
      <c r="D1" s="132" t="s">
        <v>222</v>
      </c>
      <c r="G1" s="149"/>
      <c r="H1" s="147"/>
      <c r="I1" s="132" t="s">
        <v>56</v>
      </c>
      <c r="K1" s="148"/>
      <c r="L1" s="133"/>
      <c r="M1" s="146"/>
      <c r="O1" s="135">
        <f ca="1">NOW()</f>
        <v>42863.428831481484</v>
      </c>
      <c r="P1" s="135"/>
    </row>
    <row r="2" spans="1:16" ht="15.75">
      <c r="A2" s="121"/>
      <c r="G2" s="149"/>
      <c r="H2" s="147"/>
      <c r="I2" s="147"/>
      <c r="K2" s="148"/>
      <c r="L2" s="133"/>
      <c r="M2" s="146"/>
      <c r="O2" s="135"/>
      <c r="P2" s="135"/>
    </row>
    <row r="3" spans="1:16" ht="15.75">
      <c r="A3" s="221" t="s">
        <v>117</v>
      </c>
      <c r="B3" s="222"/>
      <c r="G3" s="148"/>
      <c r="I3" s="147"/>
      <c r="K3" s="148"/>
      <c r="M3" s="146"/>
      <c r="O3" s="136">
        <f ca="1">NOW()</f>
        <v>42863.428831481484</v>
      </c>
      <c r="P3" s="136"/>
    </row>
    <row r="4" spans="1:16" ht="15.75">
      <c r="A4" s="119"/>
      <c r="B4" s="120"/>
      <c r="G4" s="148"/>
      <c r="I4" s="147"/>
      <c r="K4" s="148"/>
      <c r="M4" s="146"/>
      <c r="P4" s="136"/>
    </row>
    <row r="5" spans="1:16" ht="15.75">
      <c r="A5" s="121" t="s">
        <v>228</v>
      </c>
      <c r="B5" s="121"/>
      <c r="G5" s="148"/>
      <c r="I5" s="147"/>
      <c r="K5" s="148"/>
      <c r="M5" s="146"/>
      <c r="P5" s="136"/>
    </row>
    <row r="6" spans="1:16" ht="15.75">
      <c r="A6" s="121" t="s">
        <v>91</v>
      </c>
      <c r="B6" s="122">
        <v>19</v>
      </c>
      <c r="G6" s="148"/>
      <c r="K6" s="148"/>
    </row>
    <row r="7" spans="1:16">
      <c r="D7" s="167"/>
      <c r="E7" s="167"/>
      <c r="F7" s="167" t="s">
        <v>59</v>
      </c>
      <c r="G7" s="134"/>
      <c r="I7" s="167"/>
      <c r="J7" s="167" t="s">
        <v>59</v>
      </c>
      <c r="K7" s="134"/>
      <c r="L7" s="227" t="s">
        <v>223</v>
      </c>
      <c r="M7" s="227"/>
      <c r="N7" s="167" t="s">
        <v>224</v>
      </c>
    </row>
    <row r="8" spans="1:16" s="137" customFormat="1">
      <c r="A8" s="137" t="s">
        <v>60</v>
      </c>
      <c r="B8" s="137" t="s">
        <v>61</v>
      </c>
      <c r="C8" s="137" t="s">
        <v>64</v>
      </c>
      <c r="D8" s="167" t="s">
        <v>225</v>
      </c>
      <c r="E8" s="167" t="s">
        <v>83</v>
      </c>
      <c r="F8" s="167" t="s">
        <v>70</v>
      </c>
      <c r="G8" s="138"/>
      <c r="H8" s="150" t="s">
        <v>225</v>
      </c>
      <c r="I8" s="167" t="s">
        <v>83</v>
      </c>
      <c r="J8" s="167" t="s">
        <v>70</v>
      </c>
      <c r="K8" s="138"/>
      <c r="L8" s="167" t="s">
        <v>13</v>
      </c>
      <c r="M8" s="167" t="s">
        <v>14</v>
      </c>
      <c r="N8" s="167" t="s">
        <v>68</v>
      </c>
      <c r="O8" s="167" t="s">
        <v>71</v>
      </c>
    </row>
    <row r="9" spans="1:16" ht="15" customHeight="1">
      <c r="G9" s="134"/>
      <c r="K9" s="134"/>
    </row>
    <row r="10" spans="1:16" ht="15" customHeight="1">
      <c r="A10" s="64">
        <v>93</v>
      </c>
      <c r="B10" t="s">
        <v>154</v>
      </c>
      <c r="C10" t="s">
        <v>39</v>
      </c>
      <c r="D10" s="139">
        <v>7.8</v>
      </c>
      <c r="E10" s="139">
        <v>5.75</v>
      </c>
      <c r="F10" s="14">
        <f>(SUM((D10*0.5),(E10*0.5)))</f>
        <v>6.7750000000000004</v>
      </c>
      <c r="G10" s="134"/>
      <c r="H10" s="139"/>
      <c r="I10" s="139"/>
      <c r="J10" s="14">
        <f>(SUM((H10*0.5),(I10*0.5)))</f>
        <v>0</v>
      </c>
      <c r="K10" s="134"/>
      <c r="L10" s="140">
        <f>F10</f>
        <v>6.7750000000000004</v>
      </c>
      <c r="M10" s="140"/>
      <c r="N10" s="140">
        <f>AVERAGE(L10:M10)</f>
        <v>6.7750000000000004</v>
      </c>
      <c r="O10" s="132">
        <v>1</v>
      </c>
    </row>
    <row r="11" spans="1:16" s="186" customFormat="1" ht="15" customHeight="1">
      <c r="A11" s="64">
        <v>95</v>
      </c>
      <c r="B11" t="s">
        <v>149</v>
      </c>
      <c r="C11" t="s">
        <v>39</v>
      </c>
      <c r="D11" s="139">
        <v>7.3</v>
      </c>
      <c r="E11" s="139">
        <v>6.2</v>
      </c>
      <c r="F11" s="14">
        <f>(SUM((D11*0.5),(E11*0.5)))</f>
        <v>6.75</v>
      </c>
      <c r="G11" s="134"/>
      <c r="H11" s="139"/>
      <c r="I11" s="139"/>
      <c r="J11" s="14">
        <f>(SUM((H11*0.5),(I11*0.5)))</f>
        <v>0</v>
      </c>
      <c r="K11" s="134"/>
      <c r="L11" s="140">
        <f>F11</f>
        <v>6.75</v>
      </c>
      <c r="M11" s="140"/>
      <c r="N11" s="140">
        <f>AVERAGE(L11:M11)</f>
        <v>6.75</v>
      </c>
      <c r="O11" s="132">
        <v>2</v>
      </c>
    </row>
    <row r="12" spans="1:16" ht="15" customHeight="1">
      <c r="A12" s="132">
        <v>147</v>
      </c>
      <c r="B12" s="219" t="s">
        <v>174</v>
      </c>
      <c r="C12" s="132" t="s">
        <v>143</v>
      </c>
      <c r="D12" s="139">
        <v>7</v>
      </c>
      <c r="E12" s="139">
        <v>6</v>
      </c>
      <c r="F12" s="14">
        <f>(SUM((D12*0.5),(E12*0.5)))</f>
        <v>6.5</v>
      </c>
      <c r="G12" s="134"/>
      <c r="H12" s="139"/>
      <c r="I12" s="139"/>
      <c r="J12" s="14">
        <f>(SUM((H12*0.5),(I12*0.5)))</f>
        <v>0</v>
      </c>
      <c r="K12" s="134"/>
      <c r="L12" s="140">
        <f>F12</f>
        <v>6.5</v>
      </c>
      <c r="M12" s="140"/>
      <c r="N12" s="140">
        <f>AVERAGE(L12:M12)</f>
        <v>6.5</v>
      </c>
      <c r="O12" s="132">
        <v>3</v>
      </c>
    </row>
    <row r="13" spans="1:16" ht="15" customHeight="1">
      <c r="A13" s="172">
        <v>126</v>
      </c>
      <c r="B13" s="173" t="s">
        <v>136</v>
      </c>
      <c r="C13" s="173" t="s">
        <v>147</v>
      </c>
      <c r="D13" s="187"/>
      <c r="E13" s="187"/>
      <c r="F13" s="175">
        <f>(SUM((D13*0.5),(E13*0.5)))</f>
        <v>0</v>
      </c>
      <c r="G13" s="188"/>
      <c r="H13" s="187"/>
      <c r="I13" s="187"/>
      <c r="J13" s="175">
        <f>(SUM((H13*0.5),(I13*0.5)))</f>
        <v>0</v>
      </c>
      <c r="K13" s="188"/>
      <c r="L13" s="189">
        <f>F13</f>
        <v>0</v>
      </c>
      <c r="M13" s="189"/>
      <c r="N13" s="189">
        <f>AVERAGE(L13:M13)</f>
        <v>0</v>
      </c>
      <c r="O13" s="186"/>
    </row>
    <row r="14" spans="1:16" ht="15" customHeight="1">
      <c r="A14" s="172">
        <v>104</v>
      </c>
      <c r="B14" s="173" t="s">
        <v>40</v>
      </c>
      <c r="C14" s="173" t="s">
        <v>127</v>
      </c>
      <c r="D14" s="187"/>
      <c r="E14" s="187"/>
      <c r="F14" s="175">
        <f>(SUM((D14*0.5),(E14*0.5)))</f>
        <v>0</v>
      </c>
      <c r="G14" s="188"/>
      <c r="H14" s="187"/>
      <c r="I14" s="187"/>
      <c r="J14" s="175">
        <f>(SUM((H14*0.5),(I14*0.5)))</f>
        <v>0</v>
      </c>
      <c r="K14" s="188"/>
      <c r="L14" s="189">
        <f>F14</f>
        <v>0</v>
      </c>
      <c r="M14" s="189"/>
      <c r="N14" s="189">
        <f>AVERAGE(L14:M14)</f>
        <v>0</v>
      </c>
      <c r="O14" s="186"/>
    </row>
    <row r="15" spans="1:16" ht="15" customHeight="1"/>
    <row r="16" spans="1: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</sheetData>
  <sortState ref="A10:O14">
    <sortCondition descending="1" ref="N10:N14"/>
  </sortState>
  <mergeCells count="2">
    <mergeCell ref="A3:B3"/>
    <mergeCell ref="L7:M7"/>
  </mergeCells>
  <pageMargins left="0.75" right="0.75" top="1" bottom="1" header="0.5" footer="0.5"/>
  <pageSetup paperSize="9" scale="86" orientation="landscape" horizontalDpi="300" verticalDpi="300" r:id="rId1"/>
  <headerFooter alignWithMargins="0">
    <oddFooter>&amp;L&amp;A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W16"/>
  <sheetViews>
    <sheetView workbookViewId="0"/>
  </sheetViews>
  <sheetFormatPr defaultRowHeight="12.75"/>
  <cols>
    <col min="1" max="1" width="5.5703125" style="132" customWidth="1"/>
    <col min="2" max="2" width="21.28515625" style="132" customWidth="1"/>
    <col min="3" max="3" width="14.85546875" style="132" customWidth="1"/>
    <col min="4" max="5" width="6.7109375" style="132" customWidth="1"/>
    <col min="6" max="6" width="7.7109375" style="132" customWidth="1"/>
    <col min="7" max="7" width="2.85546875" style="132" customWidth="1"/>
    <col min="8" max="8" width="6.7109375" style="146" customWidth="1"/>
    <col min="9" max="9" width="6.7109375" style="132" customWidth="1"/>
    <col min="10" max="10" width="7.7109375" style="132" customWidth="1"/>
    <col min="11" max="11" width="3.140625" style="132" customWidth="1"/>
    <col min="12" max="14" width="8.7109375" style="132" customWidth="1"/>
    <col min="15" max="15" width="12.42578125" style="132" customWidth="1"/>
    <col min="16" max="16" width="6.7109375" style="132" customWidth="1"/>
    <col min="17" max="17" width="3.140625" style="132" customWidth="1"/>
    <col min="18" max="21" width="6.7109375" style="132" customWidth="1"/>
    <col min="22" max="22" width="10.7109375" style="132" customWidth="1"/>
    <col min="23" max="23" width="11.42578125" style="132" customWidth="1"/>
    <col min="24" max="16384" width="9.140625" style="132"/>
  </cols>
  <sheetData>
    <row r="1" spans="1:23" ht="15.75">
      <c r="A1" s="121" t="s">
        <v>116</v>
      </c>
      <c r="D1" s="132" t="s">
        <v>222</v>
      </c>
      <c r="G1" s="149"/>
      <c r="H1" s="132" t="s">
        <v>56</v>
      </c>
      <c r="K1" s="148"/>
      <c r="L1" s="133"/>
      <c r="M1" s="146"/>
      <c r="N1" s="146"/>
      <c r="O1" s="135">
        <f ca="1">NOW()</f>
        <v>42863.428831481484</v>
      </c>
      <c r="P1" s="147"/>
      <c r="Q1" s="146"/>
      <c r="W1" s="135"/>
    </row>
    <row r="2" spans="1:23" ht="15.75">
      <c r="A2" s="121"/>
      <c r="G2" s="149"/>
      <c r="H2" s="147"/>
      <c r="I2" s="147"/>
      <c r="K2" s="148"/>
      <c r="L2" s="133"/>
      <c r="M2" s="146"/>
      <c r="N2" s="146"/>
      <c r="O2" s="135"/>
      <c r="P2" s="147"/>
      <c r="Q2" s="146"/>
      <c r="W2" s="135"/>
    </row>
    <row r="3" spans="1:23" ht="15.75">
      <c r="A3" s="221" t="s">
        <v>117</v>
      </c>
      <c r="B3" s="222"/>
      <c r="G3" s="148"/>
      <c r="I3" s="147"/>
      <c r="K3" s="148"/>
      <c r="M3" s="146"/>
      <c r="N3" s="146"/>
      <c r="O3" s="136">
        <f ca="1">NOW()</f>
        <v>42863.428831481484</v>
      </c>
      <c r="P3" s="146"/>
      <c r="Q3" s="146"/>
      <c r="W3" s="136"/>
    </row>
    <row r="4" spans="1:23" ht="15.75">
      <c r="A4" s="119"/>
      <c r="B4" s="120"/>
      <c r="G4" s="148"/>
      <c r="I4" s="147"/>
      <c r="K4" s="148"/>
      <c r="M4" s="146"/>
      <c r="N4" s="146"/>
      <c r="O4" s="146"/>
      <c r="P4" s="146"/>
      <c r="Q4" s="146"/>
      <c r="W4" s="136"/>
    </row>
    <row r="5" spans="1:23" ht="15.75">
      <c r="A5" s="121" t="s">
        <v>229</v>
      </c>
      <c r="B5" s="121"/>
      <c r="G5" s="148"/>
      <c r="I5" s="147"/>
      <c r="K5" s="148"/>
      <c r="M5" s="146"/>
      <c r="N5" s="146"/>
      <c r="O5" s="146"/>
      <c r="P5" s="146"/>
      <c r="Q5" s="146"/>
      <c r="W5" s="136"/>
    </row>
    <row r="6" spans="1:23" ht="15.75">
      <c r="A6" s="121" t="s">
        <v>91</v>
      </c>
      <c r="B6" s="122">
        <v>20</v>
      </c>
      <c r="G6" s="148"/>
      <c r="I6" s="147"/>
      <c r="K6" s="148"/>
      <c r="M6" s="146"/>
      <c r="N6" s="146"/>
      <c r="O6" s="146"/>
      <c r="P6" s="146"/>
      <c r="Q6" s="146"/>
    </row>
    <row r="7" spans="1:23">
      <c r="D7" s="167"/>
      <c r="E7" s="167"/>
      <c r="F7" s="167" t="s">
        <v>59</v>
      </c>
      <c r="G7" s="134"/>
      <c r="I7" s="167"/>
      <c r="J7" s="167" t="s">
        <v>59</v>
      </c>
      <c r="K7" s="134"/>
      <c r="L7" s="227" t="s">
        <v>223</v>
      </c>
      <c r="M7" s="227"/>
      <c r="N7" s="167" t="s">
        <v>224</v>
      </c>
      <c r="P7" s="137"/>
      <c r="Q7" s="146"/>
      <c r="R7" s="227"/>
      <c r="S7" s="227"/>
      <c r="T7" s="227"/>
      <c r="U7" s="227"/>
      <c r="V7" s="137"/>
    </row>
    <row r="8" spans="1:23" s="137" customFormat="1">
      <c r="A8" s="137" t="s">
        <v>60</v>
      </c>
      <c r="B8" s="137" t="s">
        <v>61</v>
      </c>
      <c r="C8" s="137" t="s">
        <v>64</v>
      </c>
      <c r="D8" s="167" t="s">
        <v>225</v>
      </c>
      <c r="E8" s="167" t="s">
        <v>83</v>
      </c>
      <c r="F8" s="167" t="s">
        <v>70</v>
      </c>
      <c r="G8" s="138"/>
      <c r="H8" s="150" t="s">
        <v>225</v>
      </c>
      <c r="I8" s="167" t="s">
        <v>83</v>
      </c>
      <c r="J8" s="167" t="s">
        <v>70</v>
      </c>
      <c r="K8" s="138"/>
      <c r="L8" s="167" t="s">
        <v>13</v>
      </c>
      <c r="M8" s="167" t="s">
        <v>14</v>
      </c>
      <c r="N8" s="167" t="s">
        <v>68</v>
      </c>
      <c r="O8" s="167" t="s">
        <v>71</v>
      </c>
      <c r="Q8" s="150"/>
    </row>
    <row r="9" spans="1:23">
      <c r="G9" s="134"/>
      <c r="K9" s="134"/>
      <c r="Q9" s="146"/>
    </row>
    <row r="10" spans="1:23" ht="15">
      <c r="A10" s="64">
        <v>94</v>
      </c>
      <c r="B10" t="s">
        <v>176</v>
      </c>
      <c r="C10" t="s">
        <v>39</v>
      </c>
      <c r="D10" s="139">
        <v>8.3000000000000007</v>
      </c>
      <c r="E10" s="139">
        <v>6</v>
      </c>
      <c r="F10" s="14">
        <f t="shared" ref="F10:F16" si="0">(SUM((D10*0.5),(E10*0.5)))</f>
        <v>7.15</v>
      </c>
      <c r="G10" s="134"/>
      <c r="H10" s="139"/>
      <c r="I10" s="139"/>
      <c r="J10" s="14">
        <f t="shared" ref="J10:J16" si="1">(SUM((H10*0.5),(I10*0.5)))</f>
        <v>0</v>
      </c>
      <c r="K10" s="134"/>
      <c r="L10" s="140">
        <f t="shared" ref="L10:L16" si="2">F10</f>
        <v>7.15</v>
      </c>
      <c r="M10" s="140"/>
      <c r="N10" s="140">
        <f t="shared" ref="N10:N16" si="3">AVERAGE(L10:M10)</f>
        <v>7.15</v>
      </c>
      <c r="O10" s="132">
        <v>1</v>
      </c>
      <c r="P10" s="140"/>
      <c r="Q10" s="146"/>
      <c r="R10" s="140"/>
      <c r="S10" s="140"/>
      <c r="T10" s="140"/>
      <c r="U10" s="140"/>
      <c r="V10" s="140"/>
    </row>
    <row r="11" spans="1:23" ht="15">
      <c r="A11" s="132">
        <v>92</v>
      </c>
      <c r="B11" s="219" t="s">
        <v>190</v>
      </c>
      <c r="C11" s="132" t="s">
        <v>96</v>
      </c>
      <c r="D11" s="139">
        <v>7.8</v>
      </c>
      <c r="E11" s="139">
        <v>6</v>
      </c>
      <c r="F11" s="14">
        <f t="shared" si="0"/>
        <v>6.9</v>
      </c>
      <c r="G11" s="134"/>
      <c r="H11" s="139"/>
      <c r="I11" s="139"/>
      <c r="J11" s="14">
        <f t="shared" si="1"/>
        <v>0</v>
      </c>
      <c r="K11" s="134"/>
      <c r="L11" s="140">
        <f t="shared" si="2"/>
        <v>6.9</v>
      </c>
      <c r="M11" s="140"/>
      <c r="N11" s="140">
        <f t="shared" si="3"/>
        <v>6.9</v>
      </c>
      <c r="O11" s="132">
        <v>2</v>
      </c>
    </row>
    <row r="12" spans="1:23" ht="15">
      <c r="A12" s="64">
        <v>150</v>
      </c>
      <c r="B12" t="s">
        <v>161</v>
      </c>
      <c r="C12" t="s">
        <v>143</v>
      </c>
      <c r="D12" s="139">
        <v>8.1999999999999993</v>
      </c>
      <c r="E12" s="139">
        <v>5.25</v>
      </c>
      <c r="F12" s="14">
        <f t="shared" si="0"/>
        <v>6.7249999999999996</v>
      </c>
      <c r="G12" s="134"/>
      <c r="H12" s="139"/>
      <c r="I12" s="139"/>
      <c r="J12" s="14">
        <f t="shared" si="1"/>
        <v>0</v>
      </c>
      <c r="K12" s="134"/>
      <c r="L12" s="140">
        <f t="shared" si="2"/>
        <v>6.7249999999999996</v>
      </c>
      <c r="M12" s="140"/>
      <c r="N12" s="140">
        <f t="shared" si="3"/>
        <v>6.7249999999999996</v>
      </c>
      <c r="O12" s="132">
        <v>3</v>
      </c>
    </row>
    <row r="13" spans="1:23" ht="15">
      <c r="A13" s="64">
        <v>122</v>
      </c>
      <c r="B13" t="s">
        <v>187</v>
      </c>
      <c r="C13" t="s">
        <v>96</v>
      </c>
      <c r="D13" s="139">
        <v>7.4</v>
      </c>
      <c r="E13" s="139">
        <v>4.5</v>
      </c>
      <c r="F13" s="14">
        <f t="shared" si="0"/>
        <v>5.95</v>
      </c>
      <c r="G13" s="134"/>
      <c r="H13" s="139"/>
      <c r="I13" s="139"/>
      <c r="J13" s="14">
        <f t="shared" si="1"/>
        <v>0</v>
      </c>
      <c r="K13" s="134"/>
      <c r="L13" s="140">
        <f t="shared" si="2"/>
        <v>5.95</v>
      </c>
      <c r="M13" s="140"/>
      <c r="N13" s="140">
        <f t="shared" si="3"/>
        <v>5.95</v>
      </c>
      <c r="O13" s="132">
        <v>4</v>
      </c>
    </row>
    <row r="14" spans="1:23" ht="15">
      <c r="A14" s="64">
        <v>130</v>
      </c>
      <c r="B14" t="s">
        <v>162</v>
      </c>
      <c r="C14" t="s">
        <v>100</v>
      </c>
      <c r="D14" s="139">
        <v>7.2</v>
      </c>
      <c r="E14" s="139">
        <v>4.5</v>
      </c>
      <c r="F14" s="14">
        <f t="shared" si="0"/>
        <v>5.85</v>
      </c>
      <c r="G14" s="134"/>
      <c r="H14" s="139"/>
      <c r="I14" s="139"/>
      <c r="J14" s="14">
        <f t="shared" si="1"/>
        <v>0</v>
      </c>
      <c r="K14" s="134"/>
      <c r="L14" s="140">
        <f t="shared" si="2"/>
        <v>5.85</v>
      </c>
      <c r="M14" s="140"/>
      <c r="N14" s="140">
        <f t="shared" si="3"/>
        <v>5.85</v>
      </c>
      <c r="O14" s="132">
        <v>5</v>
      </c>
    </row>
    <row r="15" spans="1:23" ht="15">
      <c r="A15" s="64">
        <v>107</v>
      </c>
      <c r="B15" t="s">
        <v>159</v>
      </c>
      <c r="C15" t="s">
        <v>127</v>
      </c>
      <c r="D15" s="139">
        <v>6.5</v>
      </c>
      <c r="E15" s="139">
        <v>4.5</v>
      </c>
      <c r="F15" s="14">
        <f t="shared" si="0"/>
        <v>5.5</v>
      </c>
      <c r="G15" s="134"/>
      <c r="H15" s="139"/>
      <c r="I15" s="139"/>
      <c r="J15" s="14">
        <f t="shared" si="1"/>
        <v>0</v>
      </c>
      <c r="K15" s="134"/>
      <c r="L15" s="140">
        <f t="shared" si="2"/>
        <v>5.5</v>
      </c>
      <c r="M15" s="140"/>
      <c r="N15" s="140">
        <f t="shared" si="3"/>
        <v>5.5</v>
      </c>
      <c r="O15" s="132">
        <v>6</v>
      </c>
    </row>
    <row r="16" spans="1:23" ht="15">
      <c r="A16" s="172">
        <v>127</v>
      </c>
      <c r="B16" s="173" t="s">
        <v>155</v>
      </c>
      <c r="C16" s="173" t="s">
        <v>147</v>
      </c>
      <c r="D16" s="187"/>
      <c r="E16" s="187"/>
      <c r="F16" s="175">
        <f t="shared" si="0"/>
        <v>0</v>
      </c>
      <c r="G16" s="188"/>
      <c r="H16" s="187"/>
      <c r="I16" s="187"/>
      <c r="J16" s="175">
        <f t="shared" si="1"/>
        <v>0</v>
      </c>
      <c r="K16" s="188"/>
      <c r="L16" s="189">
        <f t="shared" si="2"/>
        <v>0</v>
      </c>
      <c r="M16" s="189"/>
      <c r="N16" s="189">
        <f t="shared" si="3"/>
        <v>0</v>
      </c>
      <c r="O16" s="186"/>
    </row>
  </sheetData>
  <sortState ref="A10:O16">
    <sortCondition descending="1" ref="N10:N16"/>
  </sortState>
  <mergeCells count="3">
    <mergeCell ref="A3:B3"/>
    <mergeCell ref="R7:U7"/>
    <mergeCell ref="L7:M7"/>
  </mergeCells>
  <pageMargins left="0.75" right="0.75" top="1" bottom="1" header="0.5" footer="0.5"/>
  <pageSetup paperSize="9" scale="140" orientation="landscape" horizontalDpi="300" verticalDpi="300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B3"/>
    </sheetView>
  </sheetViews>
  <sheetFormatPr defaultColWidth="9.140625" defaultRowHeight="15"/>
  <cols>
    <col min="1" max="1" width="5.42578125" style="3" customWidth="1"/>
    <col min="2" max="2" width="16.42578125" style="3" customWidth="1"/>
    <col min="3" max="3" width="18.42578125" style="3" customWidth="1"/>
    <col min="4" max="4" width="15.28515625" style="3" customWidth="1"/>
    <col min="5" max="5" width="11.42578125" style="3" customWidth="1"/>
    <col min="6" max="10" width="5.28515625" style="3" customWidth="1"/>
    <col min="11" max="11" width="8.5703125" style="3" customWidth="1"/>
    <col min="12" max="12" width="3.140625" style="3" customWidth="1"/>
    <col min="13" max="17" width="5" style="3" customWidth="1"/>
    <col min="18" max="18" width="6.85546875" style="3" customWidth="1"/>
    <col min="19" max="19" width="3.28515625" style="3" customWidth="1"/>
    <col min="20" max="24" width="5.7109375" style="3" customWidth="1"/>
    <col min="25" max="27" width="8" style="3" customWidth="1"/>
    <col min="28" max="28" width="3.28515625" style="3" customWidth="1"/>
    <col min="29" max="33" width="5.42578125" style="3" customWidth="1"/>
    <col min="34" max="34" width="8.28515625" style="3" customWidth="1"/>
    <col min="35" max="35" width="3.28515625" style="3" customWidth="1"/>
    <col min="36" max="41" width="6" style="3" customWidth="1"/>
    <col min="42" max="42" width="7.7109375" style="3" customWidth="1"/>
    <col min="43" max="44" width="3.28515625" style="3" customWidth="1"/>
    <col min="45" max="46" width="5.7109375" style="3" customWidth="1"/>
    <col min="47" max="47" width="6.28515625" style="3" customWidth="1"/>
    <col min="48" max="48" width="6.7109375" style="3" customWidth="1"/>
    <col min="49" max="53" width="5.7109375" style="3" customWidth="1"/>
    <col min="54" max="54" width="7.140625" style="3" customWidth="1"/>
    <col min="55" max="55" width="3.28515625" style="3" customWidth="1"/>
    <col min="56" max="56" width="10.42578125" style="3" bestFit="1" customWidth="1"/>
    <col min="57" max="57" width="13.28515625" style="3" bestFit="1" customWidth="1"/>
    <col min="58" max="58" width="11.140625" style="3" bestFit="1" customWidth="1"/>
    <col min="59" max="59" width="7.85546875" style="3" bestFit="1" customWidth="1"/>
    <col min="60" max="60" width="8.5703125" style="3" bestFit="1" customWidth="1"/>
    <col min="61" max="61" width="8.5703125" style="3" customWidth="1"/>
    <col min="62" max="62" width="7.28515625" style="3" customWidth="1"/>
    <col min="63" max="63" width="10.28515625" style="3" customWidth="1"/>
    <col min="64" max="64" width="9.42578125" style="3" customWidth="1"/>
    <col min="65" max="65" width="2.7109375" style="3" customWidth="1"/>
    <col min="66" max="68" width="5.85546875" style="3" customWidth="1"/>
    <col min="69" max="69" width="8.140625" style="3" customWidth="1"/>
    <col min="70" max="70" width="5.85546875" style="3" customWidth="1"/>
    <col min="71" max="71" width="9.140625" style="3" customWidth="1"/>
    <col min="72" max="72" width="2.42578125" style="16" customWidth="1"/>
    <col min="73" max="73" width="12.140625" style="3" customWidth="1"/>
    <col min="74" max="74" width="4.5703125" style="3" customWidth="1"/>
    <col min="75" max="75" width="10.7109375" style="3" customWidth="1"/>
    <col min="76" max="76" width="2.7109375" style="16" customWidth="1"/>
    <col min="77" max="77" width="10.42578125" style="3" customWidth="1"/>
    <col min="78" max="78" width="2.7109375" style="16" customWidth="1"/>
    <col min="79" max="82" width="9.140625" style="3"/>
    <col min="83" max="83" width="13.28515625" style="3" customWidth="1"/>
    <col min="84" max="16384" width="9.140625" style="3"/>
  </cols>
  <sheetData>
    <row r="1" spans="1:83" ht="15.75">
      <c r="A1" s="110" t="s">
        <v>116</v>
      </c>
      <c r="D1" s="66" t="s">
        <v>0</v>
      </c>
      <c r="E1" s="66" t="s">
        <v>1</v>
      </c>
      <c r="G1" s="1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AQ1" s="25"/>
      <c r="AR1" s="25"/>
      <c r="AS1" s="4"/>
      <c r="AT1" s="4"/>
      <c r="AU1" s="4"/>
      <c r="AV1" s="16"/>
      <c r="AZ1" s="4"/>
      <c r="BA1" s="4"/>
      <c r="BB1" s="4"/>
      <c r="BC1" s="4"/>
      <c r="BD1" s="4"/>
      <c r="BE1" s="4"/>
      <c r="BF1" s="4"/>
      <c r="BG1" s="4"/>
      <c r="BH1" s="4"/>
      <c r="BI1" s="4"/>
      <c r="CE1" s="6">
        <f ca="1">NOW()</f>
        <v>42863.428831481484</v>
      </c>
    </row>
    <row r="2" spans="1:83" ht="15.75">
      <c r="A2" s="19"/>
      <c r="D2" s="66"/>
      <c r="E2" s="66" t="s">
        <v>2</v>
      </c>
      <c r="G2" s="16"/>
      <c r="AQ2" s="25"/>
      <c r="AR2" s="25"/>
      <c r="AV2" s="16"/>
      <c r="CE2" s="9">
        <f ca="1">NOW()</f>
        <v>42863.428831481484</v>
      </c>
    </row>
    <row r="3" spans="1:83" ht="15.75">
      <c r="A3" s="221" t="s">
        <v>117</v>
      </c>
      <c r="B3" s="222"/>
      <c r="D3" s="66"/>
      <c r="E3" s="66" t="s">
        <v>3</v>
      </c>
      <c r="F3" s="8" t="s">
        <v>58</v>
      </c>
      <c r="G3" s="16"/>
      <c r="H3" s="8"/>
      <c r="M3" s="8" t="s">
        <v>243</v>
      </c>
      <c r="N3" s="16"/>
      <c r="O3" s="8"/>
      <c r="T3" s="7" t="s">
        <v>243</v>
      </c>
      <c r="AC3" s="8" t="s">
        <v>37</v>
      </c>
      <c r="AD3" s="16"/>
      <c r="AE3" s="8"/>
      <c r="AJ3" s="7" t="s">
        <v>37</v>
      </c>
      <c r="AQ3" s="25"/>
      <c r="AR3" s="25"/>
      <c r="AS3" s="8" t="s">
        <v>58</v>
      </c>
      <c r="AV3" s="16"/>
      <c r="BD3" s="7" t="s">
        <v>243</v>
      </c>
      <c r="BO3" s="7" t="s">
        <v>37</v>
      </c>
    </row>
    <row r="4" spans="1:83" ht="15.75">
      <c r="A4" s="19"/>
      <c r="D4" s="66"/>
      <c r="G4" s="16"/>
      <c r="N4" s="16"/>
      <c r="AD4" s="16"/>
      <c r="AQ4" s="25"/>
      <c r="AR4" s="25"/>
      <c r="AV4" s="16"/>
    </row>
    <row r="5" spans="1:83" ht="15.75">
      <c r="A5" s="65" t="s">
        <v>4</v>
      </c>
      <c r="B5" s="7"/>
      <c r="F5" s="7" t="s">
        <v>85</v>
      </c>
      <c r="G5" s="17"/>
      <c r="I5" s="7"/>
      <c r="M5" s="7" t="s">
        <v>85</v>
      </c>
      <c r="N5" s="17"/>
      <c r="P5" s="7"/>
      <c r="T5" s="7" t="s">
        <v>85</v>
      </c>
      <c r="AC5" s="7" t="s">
        <v>85</v>
      </c>
      <c r="AD5" s="17"/>
      <c r="AF5" s="7"/>
      <c r="AJ5" s="7" t="s">
        <v>85</v>
      </c>
      <c r="AQ5" s="25"/>
      <c r="AR5" s="25"/>
      <c r="AS5" s="7" t="s">
        <v>56</v>
      </c>
      <c r="AV5" s="16"/>
      <c r="BD5" s="7" t="s">
        <v>56</v>
      </c>
      <c r="BO5" s="7" t="s">
        <v>56</v>
      </c>
    </row>
    <row r="6" spans="1:83" ht="15.75">
      <c r="A6" s="19" t="s">
        <v>91</v>
      </c>
      <c r="B6" s="7">
        <v>1</v>
      </c>
      <c r="F6" s="3" t="str">
        <f>E1</f>
        <v xml:space="preserve">a </v>
      </c>
      <c r="G6" s="16"/>
      <c r="M6" s="3" t="str">
        <f>E2</f>
        <v>b</v>
      </c>
      <c r="N6" s="16"/>
      <c r="T6" s="3" t="str">
        <f>E2</f>
        <v>b</v>
      </c>
      <c r="AC6" s="3" t="str">
        <f>E1</f>
        <v xml:space="preserve">a </v>
      </c>
      <c r="AD6" s="16"/>
      <c r="AJ6" s="3" t="str">
        <f>E1</f>
        <v xml:space="preserve">a </v>
      </c>
      <c r="AQ6" s="25"/>
      <c r="AR6" s="25"/>
      <c r="AS6" s="3" t="str">
        <f>E2</f>
        <v>b</v>
      </c>
      <c r="AV6" s="16"/>
      <c r="BJ6" s="3" t="str">
        <f>E1</f>
        <v xml:space="preserve">a </v>
      </c>
      <c r="BM6" s="16"/>
      <c r="CA6" s="7" t="s">
        <v>38</v>
      </c>
      <c r="CB6" s="7"/>
    </row>
    <row r="7" spans="1:83">
      <c r="F7" s="3" t="s">
        <v>62</v>
      </c>
      <c r="K7" s="4"/>
      <c r="L7" s="4"/>
      <c r="M7" s="3" t="s">
        <v>62</v>
      </c>
      <c r="R7" s="4"/>
      <c r="S7" s="18"/>
      <c r="T7" s="35" t="s">
        <v>42</v>
      </c>
      <c r="U7" s="35"/>
      <c r="V7" s="35"/>
      <c r="W7" s="35"/>
      <c r="AA7" s="3" t="s">
        <v>83</v>
      </c>
      <c r="AB7" s="16"/>
      <c r="AC7" s="3" t="s">
        <v>62</v>
      </c>
      <c r="AH7" s="4"/>
      <c r="AI7" s="18"/>
      <c r="AJ7" s="35" t="s">
        <v>42</v>
      </c>
      <c r="AK7" s="35"/>
      <c r="AL7" s="35"/>
      <c r="AM7" s="35"/>
      <c r="AN7" s="21"/>
      <c r="AO7" s="21"/>
      <c r="AQ7" s="25"/>
      <c r="AR7" s="25"/>
      <c r="AT7" s="4"/>
      <c r="AU7" s="4"/>
      <c r="AV7" s="4"/>
      <c r="AW7" s="4"/>
      <c r="AX7" s="4"/>
      <c r="AY7" s="4"/>
      <c r="AZ7" s="4"/>
      <c r="BA7" s="4"/>
      <c r="BB7" s="4"/>
      <c r="BC7" s="18"/>
      <c r="BD7" s="18"/>
      <c r="BE7" s="18"/>
      <c r="BF7" s="18"/>
      <c r="BG7" s="18"/>
      <c r="BH7" s="18"/>
      <c r="BI7" s="18"/>
      <c r="BJ7" s="7"/>
      <c r="BL7" s="3" t="s">
        <v>41</v>
      </c>
      <c r="BM7" s="16"/>
      <c r="BO7" s="7"/>
      <c r="BP7" s="7"/>
      <c r="BR7" s="3" t="s">
        <v>35</v>
      </c>
      <c r="BS7" s="3" t="s">
        <v>41</v>
      </c>
      <c r="BU7" s="21" t="s">
        <v>88</v>
      </c>
      <c r="BV7" s="21"/>
      <c r="BW7" s="7" t="s">
        <v>249</v>
      </c>
      <c r="BY7" s="7" t="s">
        <v>89</v>
      </c>
      <c r="CD7" s="31" t="s">
        <v>90</v>
      </c>
      <c r="CE7" s="30"/>
    </row>
    <row r="8" spans="1:83" s="35" customFormat="1">
      <c r="A8" s="63" t="s">
        <v>60</v>
      </c>
      <c r="B8" s="63" t="s">
        <v>61</v>
      </c>
      <c r="C8" s="63" t="s">
        <v>62</v>
      </c>
      <c r="D8" s="63" t="s">
        <v>63</v>
      </c>
      <c r="E8" s="63" t="s">
        <v>64</v>
      </c>
      <c r="F8" s="36" t="s">
        <v>22</v>
      </c>
      <c r="G8" s="36" t="s">
        <v>23</v>
      </c>
      <c r="H8" s="36" t="s">
        <v>24</v>
      </c>
      <c r="I8" s="36" t="s">
        <v>25</v>
      </c>
      <c r="J8" s="36" t="s">
        <v>26</v>
      </c>
      <c r="K8" s="36" t="s">
        <v>62</v>
      </c>
      <c r="L8" s="50"/>
      <c r="M8" s="36" t="s">
        <v>22</v>
      </c>
      <c r="N8" s="36" t="s">
        <v>23</v>
      </c>
      <c r="O8" s="36" t="s">
        <v>24</v>
      </c>
      <c r="P8" s="36" t="s">
        <v>25</v>
      </c>
      <c r="Q8" s="36" t="s">
        <v>26</v>
      </c>
      <c r="R8" s="36" t="s">
        <v>62</v>
      </c>
      <c r="S8" s="18"/>
      <c r="T8" s="36" t="s">
        <v>22</v>
      </c>
      <c r="U8" s="36" t="s">
        <v>23</v>
      </c>
      <c r="V8" s="36" t="s">
        <v>24</v>
      </c>
      <c r="W8" s="36" t="s">
        <v>25</v>
      </c>
      <c r="X8" s="36" t="s">
        <v>26</v>
      </c>
      <c r="Y8" s="36" t="s">
        <v>69</v>
      </c>
      <c r="Z8" s="63" t="s">
        <v>54</v>
      </c>
      <c r="AA8" s="63" t="s">
        <v>43</v>
      </c>
      <c r="AB8" s="56"/>
      <c r="AC8" s="36" t="s">
        <v>22</v>
      </c>
      <c r="AD8" s="36" t="s">
        <v>23</v>
      </c>
      <c r="AE8" s="36" t="s">
        <v>24</v>
      </c>
      <c r="AF8" s="36" t="s">
        <v>25</v>
      </c>
      <c r="AG8" s="36" t="s">
        <v>26</v>
      </c>
      <c r="AH8" s="36" t="s">
        <v>62</v>
      </c>
      <c r="AI8" s="18"/>
      <c r="AJ8" s="36" t="s">
        <v>22</v>
      </c>
      <c r="AK8" s="36" t="s">
        <v>23</v>
      </c>
      <c r="AL8" s="36" t="s">
        <v>24</v>
      </c>
      <c r="AM8" s="36" t="s">
        <v>25</v>
      </c>
      <c r="AN8" s="36" t="s">
        <v>26</v>
      </c>
      <c r="AO8" s="36" t="s">
        <v>244</v>
      </c>
      <c r="AP8" s="36" t="s">
        <v>42</v>
      </c>
      <c r="AQ8" s="32"/>
      <c r="AR8" s="32"/>
      <c r="AS8" s="63" t="s">
        <v>65</v>
      </c>
      <c r="AT8" s="63" t="s">
        <v>78</v>
      </c>
      <c r="AU8" s="69" t="s">
        <v>5</v>
      </c>
      <c r="AV8" s="111" t="s">
        <v>77</v>
      </c>
      <c r="AW8" s="111" t="s">
        <v>76</v>
      </c>
      <c r="AX8" s="69" t="s">
        <v>6</v>
      </c>
      <c r="AY8" s="69" t="s">
        <v>7</v>
      </c>
      <c r="AZ8" s="69" t="s">
        <v>8</v>
      </c>
      <c r="BA8" s="63" t="s">
        <v>74</v>
      </c>
      <c r="BB8" s="63" t="s">
        <v>73</v>
      </c>
      <c r="BC8" s="18"/>
      <c r="BD8" s="18" t="s">
        <v>245</v>
      </c>
      <c r="BE8" s="18" t="s">
        <v>246</v>
      </c>
      <c r="BF8" s="18" t="s">
        <v>55</v>
      </c>
      <c r="BG8" s="18" t="s">
        <v>247</v>
      </c>
      <c r="BH8" s="18" t="s">
        <v>248</v>
      </c>
      <c r="BI8" s="18" t="s">
        <v>74</v>
      </c>
      <c r="BJ8" s="69" t="s">
        <v>72</v>
      </c>
      <c r="BK8" s="69" t="s">
        <v>41</v>
      </c>
      <c r="BL8" s="79" t="s">
        <v>43</v>
      </c>
      <c r="BM8" s="18"/>
      <c r="BN8" s="36"/>
      <c r="BO8" s="116" t="s">
        <v>72</v>
      </c>
      <c r="BP8" s="116" t="s">
        <v>10</v>
      </c>
      <c r="BQ8" s="116" t="s">
        <v>41</v>
      </c>
      <c r="BR8" s="118" t="s">
        <v>34</v>
      </c>
      <c r="BS8" s="118" t="s">
        <v>43</v>
      </c>
      <c r="BT8" s="18"/>
      <c r="BU8" s="22" t="s">
        <v>68</v>
      </c>
      <c r="BV8" s="38"/>
      <c r="BW8" s="39" t="s">
        <v>68</v>
      </c>
      <c r="BX8" s="18"/>
      <c r="BY8" s="39" t="s">
        <v>68</v>
      </c>
      <c r="BZ8" s="56"/>
      <c r="CA8" s="39" t="s">
        <v>32</v>
      </c>
      <c r="CB8" s="39" t="s">
        <v>250</v>
      </c>
      <c r="CC8" s="39" t="s">
        <v>33</v>
      </c>
      <c r="CD8" s="39" t="s">
        <v>68</v>
      </c>
      <c r="CE8" s="39" t="s">
        <v>71</v>
      </c>
    </row>
    <row r="9" spans="1:83" s="35" customFormat="1"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18"/>
      <c r="T9" s="30"/>
      <c r="U9" s="30"/>
      <c r="V9" s="30"/>
      <c r="W9" s="30"/>
      <c r="X9" s="30"/>
      <c r="Y9" s="30"/>
      <c r="AB9" s="56"/>
      <c r="AC9" s="30"/>
      <c r="AD9" s="30"/>
      <c r="AE9" s="30"/>
      <c r="AF9" s="30"/>
      <c r="AG9" s="30"/>
      <c r="AH9" s="30"/>
      <c r="AI9" s="18"/>
      <c r="AJ9" s="30"/>
      <c r="AK9" s="30"/>
      <c r="AL9" s="30"/>
      <c r="AM9" s="30"/>
      <c r="AN9" s="30"/>
      <c r="AO9" s="30"/>
      <c r="AP9" s="30"/>
      <c r="AQ9" s="32"/>
      <c r="AR9" s="32"/>
      <c r="BC9" s="18"/>
      <c r="BD9" s="18"/>
      <c r="BF9" s="18"/>
      <c r="BG9" s="18"/>
      <c r="BH9" s="18"/>
      <c r="BI9" s="18"/>
      <c r="BJ9" s="88"/>
      <c r="BK9" s="88"/>
      <c r="BL9" s="88"/>
      <c r="BM9" s="18"/>
      <c r="BN9" s="30"/>
      <c r="BO9" s="88"/>
      <c r="BP9" s="88"/>
      <c r="BQ9" s="88"/>
      <c r="BR9" s="88"/>
      <c r="BS9" s="88"/>
      <c r="BT9" s="18"/>
      <c r="BU9" s="21"/>
      <c r="BV9" s="21"/>
      <c r="BW9" s="21"/>
      <c r="BX9" s="18"/>
      <c r="BY9" s="31"/>
      <c r="BZ9" s="56"/>
      <c r="CA9" s="31"/>
      <c r="CB9" s="31"/>
      <c r="CC9" s="31"/>
      <c r="CD9" s="31"/>
      <c r="CE9" s="31"/>
    </row>
    <row r="10" spans="1:83">
      <c r="A10" s="2">
        <v>99</v>
      </c>
      <c r="B10" s="2" t="s">
        <v>16</v>
      </c>
      <c r="C10" s="3" t="s">
        <v>119</v>
      </c>
      <c r="D10" s="3" t="s">
        <v>120</v>
      </c>
      <c r="E10" s="3" t="s">
        <v>92</v>
      </c>
      <c r="F10" s="52">
        <v>7.5</v>
      </c>
      <c r="G10" s="52">
        <v>6.8</v>
      </c>
      <c r="H10" s="52">
        <v>7</v>
      </c>
      <c r="I10" s="52">
        <v>7</v>
      </c>
      <c r="J10" s="52">
        <v>6.8</v>
      </c>
      <c r="K10" s="14">
        <f>SUM((F10*0.3),(G10*0.25),(H10*0.25),(I10*0.15),(J10*0.05))</f>
        <v>7.09</v>
      </c>
      <c r="L10" s="14"/>
      <c r="M10" s="52">
        <v>7</v>
      </c>
      <c r="N10" s="52">
        <v>7</v>
      </c>
      <c r="O10" s="52">
        <v>6.3</v>
      </c>
      <c r="P10" s="52">
        <v>7.5</v>
      </c>
      <c r="Q10" s="52">
        <v>6.3</v>
      </c>
      <c r="R10" s="14">
        <f>SUM((M10*0.3),(N10*0.25),(O10*0.25),(P10*0.15),(Q10*0.05))</f>
        <v>6.8650000000000002</v>
      </c>
      <c r="S10" s="16"/>
      <c r="T10" s="52">
        <v>6</v>
      </c>
      <c r="U10" s="52">
        <v>5.3</v>
      </c>
      <c r="V10" s="52">
        <v>6.3</v>
      </c>
      <c r="W10" s="168"/>
      <c r="X10" s="168"/>
      <c r="Y10" s="14">
        <f>SUM((T10*0.4),(U10*0.3),(V10*0.3))</f>
        <v>5.88</v>
      </c>
      <c r="Z10" s="28"/>
      <c r="AA10" s="14">
        <f>Y10-Z10</f>
        <v>5.88</v>
      </c>
      <c r="AB10" s="26"/>
      <c r="AC10" s="52">
        <v>7</v>
      </c>
      <c r="AD10" s="52">
        <v>7</v>
      </c>
      <c r="AE10" s="52">
        <v>7</v>
      </c>
      <c r="AF10" s="52">
        <v>9</v>
      </c>
      <c r="AG10" s="52">
        <v>8</v>
      </c>
      <c r="AH10" s="14">
        <f>SUM((AC10*0.3),(AD10*0.25),(AE10*0.25),(AF10*0.15),(AG10*0.05))</f>
        <v>7.35</v>
      </c>
      <c r="AI10" s="16"/>
      <c r="AJ10" s="52">
        <v>7</v>
      </c>
      <c r="AK10" s="52">
        <v>7</v>
      </c>
      <c r="AL10" s="52">
        <v>7.2</v>
      </c>
      <c r="AM10" s="52">
        <v>7.3</v>
      </c>
      <c r="AN10" s="52">
        <v>7.6</v>
      </c>
      <c r="AO10" s="52"/>
      <c r="AP10" s="58">
        <f>SUM((AJ10*0.2),(AK10*0.15),(AL10*0.25),(AM10*0.2),(AN10*0.2))-AO10</f>
        <v>7.23</v>
      </c>
      <c r="AQ10" s="23"/>
      <c r="AR10" s="23"/>
      <c r="AS10" s="52">
        <v>7</v>
      </c>
      <c r="AT10" s="52">
        <v>7.2</v>
      </c>
      <c r="AU10" s="52">
        <v>6.7</v>
      </c>
      <c r="AV10" s="52">
        <v>6.2</v>
      </c>
      <c r="AW10" s="52">
        <v>7</v>
      </c>
      <c r="AX10" s="52">
        <v>8</v>
      </c>
      <c r="AY10" s="52">
        <v>6.8</v>
      </c>
      <c r="AZ10" s="52">
        <v>7</v>
      </c>
      <c r="BA10" s="13">
        <f>SUM(AS10:AZ10)</f>
        <v>55.899999999999991</v>
      </c>
      <c r="BB10" s="14">
        <f>BA10/8</f>
        <v>6.9874999999999989</v>
      </c>
      <c r="BC10" s="16"/>
      <c r="BD10" s="108">
        <v>5</v>
      </c>
      <c r="BE10" s="108">
        <v>6</v>
      </c>
      <c r="BF10" s="108">
        <v>5</v>
      </c>
      <c r="BG10" s="108">
        <v>7.2</v>
      </c>
      <c r="BH10" s="108">
        <v>7.5</v>
      </c>
      <c r="BI10" s="13">
        <f>SUM(BD10:BH10)</f>
        <v>30.7</v>
      </c>
      <c r="BJ10" s="108">
        <v>6.8</v>
      </c>
      <c r="BK10" s="88">
        <f>SUM(BI10+BJ10)</f>
        <v>37.5</v>
      </c>
      <c r="BL10" s="90">
        <f>BK10/6</f>
        <v>6.25</v>
      </c>
      <c r="BM10" s="26"/>
      <c r="BN10" s="162"/>
      <c r="BO10" s="108">
        <v>7</v>
      </c>
      <c r="BP10" s="108">
        <v>7</v>
      </c>
      <c r="BQ10" s="88">
        <f>SUM((BO10*0.7)+(BP10*0.3))</f>
        <v>7</v>
      </c>
      <c r="BR10" s="108"/>
      <c r="BS10" s="90">
        <f>BQ10-BR10</f>
        <v>7</v>
      </c>
      <c r="BU10" s="15">
        <f>SUM((K10*0.25)+(BB10*0.75))</f>
        <v>7.0131249999999996</v>
      </c>
      <c r="BV10" s="15"/>
      <c r="BW10" s="15">
        <f>SUM((R10*0.25),(BL10*0.5),(AA10*0.25))</f>
        <v>6.3112500000000002</v>
      </c>
      <c r="BX10" s="26"/>
      <c r="BY10" s="15">
        <f>SUM((AH10*0.25),(BS10*0.5),(AP10*0.25))</f>
        <v>7.1450000000000005</v>
      </c>
      <c r="CA10" s="14">
        <f>BU10</f>
        <v>7.0131249999999996</v>
      </c>
      <c r="CB10" s="14">
        <f>BW10</f>
        <v>6.3112500000000002</v>
      </c>
      <c r="CC10" s="14">
        <f>BY10</f>
        <v>7.1450000000000005</v>
      </c>
      <c r="CD10" s="33">
        <f>AVERAGE(CA10:CC10)</f>
        <v>6.8231250000000001</v>
      </c>
      <c r="CE10" s="34">
        <v>1</v>
      </c>
    </row>
    <row r="11" spans="1:83">
      <c r="Y11" s="68"/>
      <c r="Z11" s="68"/>
      <c r="AA11" s="68"/>
    </row>
    <row r="12" spans="1:83">
      <c r="Y12" s="58"/>
      <c r="Z12" s="58"/>
      <c r="AA12" s="58"/>
    </row>
    <row r="13" spans="1:83">
      <c r="Y13" s="48"/>
      <c r="Z13" s="48"/>
      <c r="AA13" s="48"/>
    </row>
    <row r="14" spans="1:83">
      <c r="AT14" s="18"/>
    </row>
    <row r="18" spans="1:6" ht="18.75">
      <c r="A18" s="44"/>
      <c r="B18" s="42"/>
      <c r="C18" s="42"/>
      <c r="D18" s="42"/>
      <c r="E18" s="43"/>
      <c r="F18" s="42"/>
    </row>
    <row r="19" spans="1:6" ht="18.75">
      <c r="A19" s="44"/>
      <c r="B19" s="42"/>
      <c r="C19" s="41"/>
      <c r="D19" s="42"/>
      <c r="E19" s="47"/>
      <c r="F19" s="42"/>
    </row>
    <row r="20" spans="1:6" ht="18.75">
      <c r="A20" s="42"/>
    </row>
    <row r="21" spans="1:6" ht="18.75">
      <c r="A21" s="42"/>
    </row>
    <row r="22" spans="1:6" ht="18.75">
      <c r="A22" s="42"/>
    </row>
    <row r="23" spans="1:6" ht="18.75">
      <c r="A23" s="42"/>
      <c r="B23" s="45"/>
      <c r="C23" s="40"/>
      <c r="D23" s="45"/>
      <c r="E23" s="46"/>
      <c r="F23" s="46"/>
    </row>
  </sheetData>
  <mergeCells count="1">
    <mergeCell ref="A3:B3"/>
  </mergeCells>
  <phoneticPr fontId="10" type="noConversion"/>
  <pageMargins left="0.75" right="0.75" top="1" bottom="1" header="0.5" footer="0.5"/>
  <pageSetup paperSize="9" orientation="landscape" r:id="rId1"/>
  <headerFooter alignWithMargins="0">
    <oddFooter>&amp;L&amp;A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W24"/>
  <sheetViews>
    <sheetView workbookViewId="0"/>
  </sheetViews>
  <sheetFormatPr defaultRowHeight="12.75"/>
  <cols>
    <col min="1" max="1" width="5.5703125" style="132" customWidth="1"/>
    <col min="2" max="2" width="21.28515625" style="132" customWidth="1"/>
    <col min="3" max="3" width="14.85546875" style="132" customWidth="1"/>
    <col min="4" max="5" width="6.7109375" style="132" customWidth="1"/>
    <col min="6" max="6" width="7.7109375" style="132" customWidth="1"/>
    <col min="7" max="7" width="2.140625" style="132" customWidth="1"/>
    <col min="8" max="8" width="6.7109375" style="146" customWidth="1"/>
    <col min="9" max="9" width="6.7109375" style="132" customWidth="1"/>
    <col min="10" max="10" width="7.7109375" style="132" customWidth="1"/>
    <col min="11" max="11" width="2.28515625" style="132" customWidth="1"/>
    <col min="12" max="14" width="8.7109375" style="132" customWidth="1"/>
    <col min="15" max="15" width="12.42578125" style="132" customWidth="1"/>
    <col min="16" max="16" width="6.7109375" style="132" customWidth="1"/>
    <col min="17" max="17" width="3.140625" style="132" customWidth="1"/>
    <col min="18" max="21" width="6.7109375" style="132" customWidth="1"/>
    <col min="22" max="22" width="10.7109375" style="132" customWidth="1"/>
    <col min="23" max="23" width="11.42578125" style="132" customWidth="1"/>
    <col min="24" max="16384" width="9.140625" style="132"/>
  </cols>
  <sheetData>
    <row r="1" spans="1:23" ht="15.75">
      <c r="A1" s="143" t="s">
        <v>116</v>
      </c>
      <c r="B1" s="3"/>
      <c r="C1" s="3"/>
      <c r="D1" s="66" t="s">
        <v>52</v>
      </c>
      <c r="E1" s="66"/>
      <c r="G1" s="149"/>
      <c r="H1" s="132" t="s">
        <v>56</v>
      </c>
      <c r="K1" s="148"/>
      <c r="L1" s="133"/>
      <c r="M1" s="146"/>
      <c r="N1" s="146"/>
      <c r="O1" s="135">
        <f ca="1">NOW()</f>
        <v>42863.428831481484</v>
      </c>
      <c r="P1" s="147"/>
      <c r="Q1" s="146"/>
      <c r="W1" s="135"/>
    </row>
    <row r="2" spans="1:23" ht="15.75">
      <c r="A2" s="19"/>
      <c r="B2" s="3"/>
      <c r="C2" s="3"/>
      <c r="G2" s="149"/>
      <c r="H2" s="147"/>
      <c r="I2" s="147"/>
      <c r="K2" s="148"/>
      <c r="L2" s="133"/>
      <c r="M2" s="146"/>
      <c r="N2" s="146"/>
      <c r="O2" s="135"/>
      <c r="P2" s="147"/>
      <c r="Q2" s="146"/>
      <c r="W2" s="135"/>
    </row>
    <row r="3" spans="1:23" ht="15.75">
      <c r="A3" s="221" t="s">
        <v>117</v>
      </c>
      <c r="B3" s="222"/>
      <c r="C3" s="3"/>
      <c r="G3" s="148"/>
      <c r="I3" s="147"/>
      <c r="K3" s="148"/>
      <c r="M3" s="146"/>
      <c r="N3" s="146"/>
      <c r="O3" s="136">
        <f ca="1">NOW()</f>
        <v>42863.428831481484</v>
      </c>
      <c r="P3" s="146"/>
      <c r="Q3" s="146"/>
      <c r="W3" s="136"/>
    </row>
    <row r="4" spans="1:23" ht="15.75">
      <c r="A4" s="19"/>
      <c r="B4" s="3"/>
      <c r="C4" s="3"/>
      <c r="G4" s="148"/>
      <c r="I4" s="147"/>
      <c r="K4" s="148"/>
      <c r="M4" s="146"/>
      <c r="N4" s="146"/>
      <c r="O4" s="146"/>
      <c r="P4" s="146"/>
      <c r="Q4" s="146"/>
      <c r="W4" s="136"/>
    </row>
    <row r="5" spans="1:23" ht="15.75">
      <c r="A5" s="143" t="s">
        <v>181</v>
      </c>
      <c r="B5" s="144"/>
      <c r="C5" s="66"/>
      <c r="G5" s="148"/>
      <c r="I5" s="147"/>
      <c r="K5" s="148"/>
      <c r="M5" s="146"/>
      <c r="N5" s="146"/>
      <c r="O5" s="146"/>
      <c r="P5" s="146"/>
      <c r="Q5" s="146"/>
      <c r="W5" s="136"/>
    </row>
    <row r="6" spans="1:23" ht="15.75">
      <c r="A6" s="143" t="s">
        <v>91</v>
      </c>
      <c r="B6" s="144">
        <v>21</v>
      </c>
      <c r="C6" s="66" t="s">
        <v>180</v>
      </c>
      <c r="G6" s="148"/>
      <c r="I6" s="147"/>
      <c r="K6" s="148"/>
      <c r="M6" s="146"/>
      <c r="N6" s="146"/>
      <c r="O6" s="146"/>
      <c r="P6" s="146"/>
      <c r="Q6" s="146"/>
    </row>
    <row r="7" spans="1:23" ht="15">
      <c r="A7" s="66"/>
      <c r="B7" s="66"/>
      <c r="C7" s="66"/>
      <c r="D7" s="167"/>
      <c r="E7" s="167"/>
      <c r="F7" s="167" t="s">
        <v>59</v>
      </c>
      <c r="G7" s="134"/>
      <c r="I7" s="167"/>
      <c r="J7" s="167" t="s">
        <v>59</v>
      </c>
      <c r="K7" s="134"/>
      <c r="L7" s="227" t="s">
        <v>223</v>
      </c>
      <c r="M7" s="227"/>
      <c r="N7" s="167" t="s">
        <v>224</v>
      </c>
      <c r="P7" s="145"/>
      <c r="Q7" s="146"/>
      <c r="R7" s="227"/>
      <c r="S7" s="227"/>
      <c r="T7" s="227"/>
      <c r="U7" s="227"/>
      <c r="V7" s="145"/>
    </row>
    <row r="8" spans="1:23" s="145" customFormat="1" ht="15">
      <c r="A8" s="116" t="s">
        <v>60</v>
      </c>
      <c r="B8" s="116" t="s">
        <v>61</v>
      </c>
      <c r="C8" s="116" t="s">
        <v>64</v>
      </c>
      <c r="D8" s="167" t="s">
        <v>225</v>
      </c>
      <c r="E8" s="167" t="s">
        <v>83</v>
      </c>
      <c r="F8" s="167" t="s">
        <v>70</v>
      </c>
      <c r="G8" s="138"/>
      <c r="H8" s="150" t="s">
        <v>225</v>
      </c>
      <c r="I8" s="167" t="s">
        <v>83</v>
      </c>
      <c r="J8" s="167" t="s">
        <v>70</v>
      </c>
      <c r="K8" s="138"/>
      <c r="L8" s="167" t="s">
        <v>13</v>
      </c>
      <c r="M8" s="167" t="s">
        <v>14</v>
      </c>
      <c r="N8" s="167" t="s">
        <v>68</v>
      </c>
      <c r="O8" s="167" t="s">
        <v>71</v>
      </c>
      <c r="Q8" s="150"/>
    </row>
    <row r="9" spans="1:23" ht="15">
      <c r="A9" s="116"/>
      <c r="B9" s="116"/>
      <c r="C9" s="116"/>
      <c r="G9" s="134"/>
      <c r="K9" s="134"/>
      <c r="Q9" s="146"/>
    </row>
    <row r="10" spans="1:23" ht="15">
      <c r="A10" s="64">
        <v>138</v>
      </c>
      <c r="B10" t="s">
        <v>19</v>
      </c>
      <c r="C10" s="124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</row>
    <row r="11" spans="1:23" ht="15">
      <c r="A11" s="64">
        <v>133</v>
      </c>
      <c r="B11" t="s">
        <v>17</v>
      </c>
      <c r="C11" t="s">
        <v>95</v>
      </c>
      <c r="D11" s="139"/>
      <c r="E11" s="139">
        <v>7.3</v>
      </c>
      <c r="F11" s="14">
        <f>E11</f>
        <v>7.3</v>
      </c>
      <c r="G11" s="134"/>
      <c r="H11" s="139">
        <v>7.3</v>
      </c>
      <c r="I11" s="139"/>
      <c r="J11" s="14">
        <f>H11</f>
        <v>7.3</v>
      </c>
      <c r="K11" s="134"/>
      <c r="L11" s="140">
        <f>F11</f>
        <v>7.3</v>
      </c>
      <c r="M11" s="140">
        <f>J11</f>
        <v>7.3</v>
      </c>
      <c r="N11" s="140">
        <f>AVERAGE(L11:M11)</f>
        <v>7.3</v>
      </c>
      <c r="O11" s="132">
        <v>1</v>
      </c>
    </row>
    <row r="12" spans="1:23" ht="15">
      <c r="A12" s="64">
        <v>148</v>
      </c>
      <c r="B12" t="s">
        <v>129</v>
      </c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40"/>
      <c r="Q12" s="146"/>
      <c r="R12" s="140"/>
      <c r="S12" s="140"/>
      <c r="T12" s="140"/>
      <c r="U12" s="140"/>
      <c r="V12" s="140"/>
    </row>
    <row r="13" spans="1:23" ht="15">
      <c r="A13" s="64">
        <v>149</v>
      </c>
      <c r="B13" t="s">
        <v>177</v>
      </c>
      <c r="C13" t="s">
        <v>175</v>
      </c>
      <c r="D13" s="139"/>
      <c r="E13" s="139">
        <v>7</v>
      </c>
      <c r="F13" s="14">
        <f>E13</f>
        <v>7</v>
      </c>
      <c r="G13" s="134"/>
      <c r="H13" s="139">
        <v>7.5</v>
      </c>
      <c r="I13" s="139"/>
      <c r="J13" s="14">
        <f>H13</f>
        <v>7.5</v>
      </c>
      <c r="K13" s="134"/>
      <c r="L13" s="140">
        <f>F13</f>
        <v>7</v>
      </c>
      <c r="M13" s="140">
        <f>J13</f>
        <v>7.5</v>
      </c>
      <c r="N13" s="140">
        <f>AVERAGE(L13:M13)</f>
        <v>7.25</v>
      </c>
      <c r="O13" s="132">
        <v>2</v>
      </c>
    </row>
    <row r="14" spans="1:23" ht="15">
      <c r="A14" s="64">
        <v>105</v>
      </c>
      <c r="B14" t="s">
        <v>140</v>
      </c>
      <c r="C14" s="124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23" ht="15">
      <c r="A15" s="64">
        <v>97</v>
      </c>
      <c r="B15" t="s">
        <v>179</v>
      </c>
      <c r="C15" t="s">
        <v>127</v>
      </c>
      <c r="D15" s="139"/>
      <c r="E15" s="139">
        <v>6.9</v>
      </c>
      <c r="F15" s="14">
        <f>E15</f>
        <v>6.9</v>
      </c>
      <c r="G15" s="134"/>
      <c r="H15" s="139">
        <v>7.3</v>
      </c>
      <c r="I15" s="139"/>
      <c r="J15" s="14">
        <f>H15</f>
        <v>7.3</v>
      </c>
      <c r="K15" s="134"/>
      <c r="L15" s="140">
        <f>F15</f>
        <v>6.9</v>
      </c>
      <c r="M15" s="140">
        <f>J15</f>
        <v>7.3</v>
      </c>
      <c r="N15" s="140">
        <f>AVERAGE(L15:M15)</f>
        <v>7.1</v>
      </c>
      <c r="O15" s="132">
        <v>3</v>
      </c>
    </row>
    <row r="16" spans="1:23" ht="15">
      <c r="A16" s="64">
        <v>144</v>
      </c>
      <c r="B16" t="s">
        <v>122</v>
      </c>
      <c r="C16" s="124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20" ht="15">
      <c r="A17" s="64">
        <v>99</v>
      </c>
      <c r="B17" t="s">
        <v>16</v>
      </c>
      <c r="C17" t="s">
        <v>178</v>
      </c>
      <c r="D17" s="139"/>
      <c r="E17" s="139">
        <v>7.2</v>
      </c>
      <c r="F17" s="14">
        <f>E17</f>
        <v>7.2</v>
      </c>
      <c r="G17" s="134"/>
      <c r="H17" s="139">
        <v>6.8</v>
      </c>
      <c r="I17" s="139"/>
      <c r="J17" s="14">
        <f>H17</f>
        <v>6.8</v>
      </c>
      <c r="K17" s="134"/>
      <c r="L17" s="140">
        <f>F17</f>
        <v>7.2</v>
      </c>
      <c r="M17" s="140">
        <f>J17</f>
        <v>6.8</v>
      </c>
      <c r="N17" s="140">
        <f>AVERAGE(L17:M17)</f>
        <v>7</v>
      </c>
      <c r="O17" s="132">
        <v>4</v>
      </c>
    </row>
    <row r="18" spans="1:20" ht="15">
      <c r="A18" s="64">
        <v>136</v>
      </c>
      <c r="B18" t="s">
        <v>20</v>
      </c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6"/>
      <c r="Q18" s="16"/>
      <c r="R18" s="16"/>
      <c r="S18" s="16"/>
      <c r="T18" s="16"/>
    </row>
    <row r="19" spans="1:20" ht="15">
      <c r="A19" s="64">
        <v>134</v>
      </c>
      <c r="B19" t="s">
        <v>21</v>
      </c>
      <c r="C19" t="s">
        <v>95</v>
      </c>
      <c r="D19" s="139"/>
      <c r="E19" s="139">
        <v>6.4</v>
      </c>
      <c r="F19" s="14">
        <f>E19</f>
        <v>6.4</v>
      </c>
      <c r="G19" s="134"/>
      <c r="H19" s="139">
        <v>7.4</v>
      </c>
      <c r="I19" s="139"/>
      <c r="J19" s="14">
        <f>H19</f>
        <v>7.4</v>
      </c>
      <c r="K19" s="134"/>
      <c r="L19" s="140">
        <f>F19</f>
        <v>6.4</v>
      </c>
      <c r="M19" s="140">
        <f>J19</f>
        <v>7.4</v>
      </c>
      <c r="N19" s="140">
        <f>AVERAGE(L19:M19)</f>
        <v>6.9</v>
      </c>
      <c r="O19" s="132">
        <v>5</v>
      </c>
      <c r="P19" s="146"/>
      <c r="Q19" s="146"/>
      <c r="R19" s="146"/>
      <c r="S19" s="146"/>
      <c r="T19" s="146"/>
    </row>
    <row r="20" spans="1:20" ht="15">
      <c r="A20" s="64">
        <v>106</v>
      </c>
      <c r="B20" t="s">
        <v>139</v>
      </c>
      <c r="C20" s="124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20" ht="15">
      <c r="A21" s="64">
        <v>102</v>
      </c>
      <c r="B21" t="s">
        <v>141</v>
      </c>
      <c r="C21" t="s">
        <v>127</v>
      </c>
      <c r="D21" s="139"/>
      <c r="E21" s="139">
        <v>6</v>
      </c>
      <c r="F21" s="14">
        <f>E21</f>
        <v>6</v>
      </c>
      <c r="G21" s="134"/>
      <c r="H21" s="139">
        <v>7</v>
      </c>
      <c r="I21" s="139"/>
      <c r="J21" s="14">
        <f>H21</f>
        <v>7</v>
      </c>
      <c r="K21" s="134"/>
      <c r="L21" s="140">
        <f>F21</f>
        <v>6</v>
      </c>
      <c r="M21" s="140">
        <f>J21</f>
        <v>7</v>
      </c>
      <c r="N21" s="140">
        <f>AVERAGE(L21:M21)</f>
        <v>6.5</v>
      </c>
      <c r="O21" s="132">
        <v>6</v>
      </c>
    </row>
    <row r="24" spans="1:20" ht="15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</sheetData>
  <mergeCells count="3">
    <mergeCell ref="A3:B3"/>
    <mergeCell ref="L7:M7"/>
    <mergeCell ref="R7:U7"/>
  </mergeCells>
  <pageMargins left="0.75" right="0.75" top="1" bottom="1" header="0.5" footer="0.5"/>
  <pageSetup paperSize="9" scale="95" orientation="landscape" horizontalDpi="300" verticalDpi="300" r:id="rId1"/>
  <headerFooter alignWithMargins="0">
    <oddFooter>&amp;L&amp;A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W16"/>
  <sheetViews>
    <sheetView workbookViewId="0"/>
  </sheetViews>
  <sheetFormatPr defaultRowHeight="12.75"/>
  <cols>
    <col min="1" max="1" width="5.5703125" style="132" customWidth="1"/>
    <col min="2" max="2" width="21.28515625" style="132" customWidth="1"/>
    <col min="3" max="3" width="18" style="132" customWidth="1"/>
    <col min="4" max="5" width="6.7109375" style="132" customWidth="1"/>
    <col min="6" max="6" width="7.7109375" style="132" customWidth="1"/>
    <col min="7" max="7" width="2.140625" style="132" customWidth="1"/>
    <col min="8" max="8" width="6.7109375" style="146" customWidth="1"/>
    <col min="9" max="9" width="6.7109375" style="132" customWidth="1"/>
    <col min="10" max="10" width="7.7109375" style="132" customWidth="1"/>
    <col min="11" max="11" width="2.28515625" style="132" customWidth="1"/>
    <col min="12" max="14" width="8.7109375" style="132" customWidth="1"/>
    <col min="15" max="15" width="12.42578125" style="132" customWidth="1"/>
    <col min="16" max="16" width="6.7109375" style="132" customWidth="1"/>
    <col min="17" max="17" width="3.140625" style="132" customWidth="1"/>
    <col min="18" max="21" width="6.7109375" style="132" customWidth="1"/>
    <col min="22" max="22" width="10.7109375" style="132" customWidth="1"/>
    <col min="23" max="23" width="11.42578125" style="132" customWidth="1"/>
    <col min="24" max="16384" width="9.140625" style="132"/>
  </cols>
  <sheetData>
    <row r="1" spans="1:23" ht="15.75">
      <c r="A1" s="190" t="s">
        <v>116</v>
      </c>
      <c r="B1" s="3"/>
      <c r="C1" s="3"/>
      <c r="D1" s="132" t="s">
        <v>222</v>
      </c>
      <c r="G1" s="149"/>
      <c r="H1" s="132" t="s">
        <v>56</v>
      </c>
      <c r="K1" s="148"/>
      <c r="L1" s="133"/>
      <c r="M1" s="146"/>
      <c r="N1" s="146"/>
      <c r="O1" s="135">
        <f ca="1">NOW()</f>
        <v>42863.428831481484</v>
      </c>
      <c r="P1" s="147"/>
      <c r="Q1" s="146"/>
      <c r="W1" s="135"/>
    </row>
    <row r="2" spans="1:23" ht="15.75">
      <c r="A2" s="19"/>
      <c r="B2" s="3"/>
      <c r="C2" s="3"/>
      <c r="G2" s="149"/>
      <c r="H2" s="147"/>
      <c r="I2" s="147"/>
      <c r="K2" s="148"/>
      <c r="L2" s="133"/>
      <c r="M2" s="146"/>
      <c r="N2" s="146"/>
      <c r="O2" s="135"/>
      <c r="P2" s="147"/>
      <c r="Q2" s="146"/>
      <c r="W2" s="135"/>
    </row>
    <row r="3" spans="1:23" ht="15.75">
      <c r="A3" s="141"/>
      <c r="B3" s="141" t="s">
        <v>117</v>
      </c>
      <c r="C3" s="142"/>
      <c r="G3" s="148"/>
      <c r="I3" s="147"/>
      <c r="K3" s="148"/>
      <c r="M3" s="146"/>
      <c r="N3" s="146"/>
      <c r="O3" s="136">
        <f ca="1">NOW()</f>
        <v>42863.428831481484</v>
      </c>
      <c r="P3" s="146"/>
      <c r="Q3" s="146"/>
      <c r="W3" s="136"/>
    </row>
    <row r="4" spans="1:23" ht="15.75">
      <c r="A4" s="19"/>
      <c r="B4" s="3"/>
      <c r="C4" s="3"/>
      <c r="G4" s="148"/>
      <c r="I4" s="147"/>
      <c r="K4" s="148"/>
      <c r="M4" s="146"/>
      <c r="N4" s="146"/>
      <c r="O4" s="146"/>
      <c r="P4" s="146"/>
      <c r="Q4" s="146"/>
      <c r="W4" s="136"/>
    </row>
    <row r="5" spans="1:23" ht="15.75">
      <c r="A5" s="143" t="s">
        <v>182</v>
      </c>
      <c r="B5" s="144" t="s">
        <v>183</v>
      </c>
      <c r="C5" s="66"/>
      <c r="G5" s="148"/>
      <c r="I5" s="147"/>
      <c r="K5" s="148"/>
      <c r="M5" s="146"/>
      <c r="N5" s="146"/>
      <c r="O5" s="146"/>
      <c r="P5" s="146"/>
      <c r="Q5" s="146"/>
      <c r="W5" s="136"/>
    </row>
    <row r="6" spans="1:23" ht="15.75">
      <c r="A6" s="143" t="s">
        <v>91</v>
      </c>
      <c r="B6" s="144">
        <v>22</v>
      </c>
      <c r="C6" s="66" t="s">
        <v>171</v>
      </c>
      <c r="G6" s="148"/>
      <c r="I6" s="147"/>
      <c r="K6" s="148"/>
      <c r="M6" s="146"/>
      <c r="N6" s="146"/>
      <c r="O6" s="146"/>
      <c r="P6" s="146"/>
      <c r="Q6" s="146"/>
    </row>
    <row r="7" spans="1:23" ht="15">
      <c r="A7" s="66"/>
      <c r="B7" s="66"/>
      <c r="C7" s="66"/>
      <c r="D7" s="167"/>
      <c r="E7" s="167"/>
      <c r="F7" s="167" t="s">
        <v>59</v>
      </c>
      <c r="G7" s="134"/>
      <c r="I7" s="167"/>
      <c r="J7" s="167" t="s">
        <v>59</v>
      </c>
      <c r="K7" s="134"/>
      <c r="L7" s="227" t="s">
        <v>223</v>
      </c>
      <c r="M7" s="227"/>
      <c r="N7" s="167" t="s">
        <v>224</v>
      </c>
      <c r="P7" s="145"/>
      <c r="Q7" s="146"/>
      <c r="R7" s="227"/>
      <c r="S7" s="227"/>
      <c r="T7" s="227"/>
      <c r="U7" s="227"/>
      <c r="V7" s="145"/>
    </row>
    <row r="8" spans="1:23" s="145" customFormat="1" ht="15">
      <c r="A8" s="116" t="s">
        <v>60</v>
      </c>
      <c r="B8" s="116" t="s">
        <v>61</v>
      </c>
      <c r="C8" s="116" t="s">
        <v>64</v>
      </c>
      <c r="D8" s="167" t="s">
        <v>225</v>
      </c>
      <c r="E8" s="167" t="s">
        <v>83</v>
      </c>
      <c r="F8" s="167" t="s">
        <v>70</v>
      </c>
      <c r="G8" s="138"/>
      <c r="H8" s="150" t="s">
        <v>225</v>
      </c>
      <c r="I8" s="167" t="s">
        <v>83</v>
      </c>
      <c r="J8" s="167" t="s">
        <v>70</v>
      </c>
      <c r="K8" s="138"/>
      <c r="L8" s="167" t="s">
        <v>13</v>
      </c>
      <c r="M8" s="167" t="s">
        <v>14</v>
      </c>
      <c r="N8" s="167" t="s">
        <v>68</v>
      </c>
      <c r="O8" s="167" t="s">
        <v>71</v>
      </c>
      <c r="Q8" s="150"/>
    </row>
    <row r="9" spans="1:23" ht="15">
      <c r="A9" s="116"/>
      <c r="B9" s="116"/>
      <c r="C9" s="116"/>
      <c r="G9" s="134"/>
      <c r="K9" s="134"/>
      <c r="Q9" s="146"/>
    </row>
    <row r="10" spans="1:23" ht="15">
      <c r="A10" s="64">
        <v>139</v>
      </c>
      <c r="B10" t="s">
        <v>108</v>
      </c>
      <c r="C10" s="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40"/>
      <c r="Q10" s="146"/>
      <c r="R10" s="140"/>
      <c r="S10" s="140"/>
      <c r="T10" s="140"/>
      <c r="U10" s="140"/>
      <c r="V10" s="140"/>
    </row>
    <row r="11" spans="1:23" ht="15">
      <c r="A11" s="64">
        <v>132</v>
      </c>
      <c r="B11" t="s">
        <v>99</v>
      </c>
      <c r="C11" t="s">
        <v>95</v>
      </c>
      <c r="D11" s="139"/>
      <c r="E11" s="139">
        <v>6</v>
      </c>
      <c r="F11" s="14">
        <f>E11</f>
        <v>6</v>
      </c>
      <c r="G11" s="134"/>
      <c r="H11" s="139">
        <v>8.4</v>
      </c>
      <c r="I11" s="139"/>
      <c r="J11" s="14">
        <f>H11</f>
        <v>8.4</v>
      </c>
      <c r="K11" s="134"/>
      <c r="L11" s="140">
        <f>F11</f>
        <v>6</v>
      </c>
      <c r="M11" s="140">
        <f>J11</f>
        <v>8.4</v>
      </c>
      <c r="N11" s="140">
        <f>AVERAGE(L11:M11)</f>
        <v>7.2</v>
      </c>
      <c r="O11" s="132">
        <f>RANK(N11,N10:N21)</f>
        <v>1</v>
      </c>
    </row>
    <row r="12" spans="1:23" ht="15">
      <c r="A12" s="64">
        <v>130</v>
      </c>
      <c r="B12" t="s">
        <v>162</v>
      </c>
      <c r="C12" s="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</row>
    <row r="13" spans="1:23" ht="15">
      <c r="A13" s="64">
        <v>95</v>
      </c>
      <c r="B13" t="s">
        <v>149</v>
      </c>
      <c r="C13" t="s">
        <v>39</v>
      </c>
      <c r="D13" s="139"/>
      <c r="E13" s="139">
        <v>4.5</v>
      </c>
      <c r="F13" s="14">
        <f>E13</f>
        <v>4.5</v>
      </c>
      <c r="G13" s="134"/>
      <c r="H13" s="139">
        <v>7.1</v>
      </c>
      <c r="I13" s="139"/>
      <c r="J13" s="14">
        <f>H13</f>
        <v>7.1</v>
      </c>
      <c r="K13" s="134"/>
      <c r="L13" s="140">
        <f>F13</f>
        <v>4.5</v>
      </c>
      <c r="M13" s="140">
        <f>J13</f>
        <v>7.1</v>
      </c>
      <c r="N13" s="140">
        <f>AVERAGE(L13:M13)</f>
        <v>5.8</v>
      </c>
      <c r="O13" s="132">
        <v>2</v>
      </c>
    </row>
    <row r="14" spans="1:23" ht="15">
      <c r="A14" s="172">
        <v>126</v>
      </c>
      <c r="B14" s="173" t="s">
        <v>136</v>
      </c>
      <c r="C14" s="176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23" ht="15">
      <c r="A15" s="172">
        <v>127</v>
      </c>
      <c r="B15" s="173" t="s">
        <v>155</v>
      </c>
      <c r="C15" s="173" t="s">
        <v>147</v>
      </c>
      <c r="D15" s="187"/>
      <c r="E15" s="187"/>
      <c r="F15" s="175">
        <f>E15</f>
        <v>0</v>
      </c>
      <c r="G15" s="188"/>
      <c r="H15" s="187"/>
      <c r="I15" s="187"/>
      <c r="J15" s="175">
        <f>H15</f>
        <v>0</v>
      </c>
      <c r="K15" s="188"/>
      <c r="L15" s="189">
        <f>F15</f>
        <v>0</v>
      </c>
      <c r="M15" s="189">
        <f>J15</f>
        <v>0</v>
      </c>
      <c r="N15" s="189">
        <f>AVERAGE(L15:M15)</f>
        <v>0</v>
      </c>
      <c r="O15" s="186"/>
    </row>
    <row r="16" spans="1:23" ht="15"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</sheetData>
  <mergeCells count="2">
    <mergeCell ref="L7:M7"/>
    <mergeCell ref="R7:U7"/>
  </mergeCells>
  <pageMargins left="0.75" right="0.75" top="1" bottom="1" header="0.5" footer="0.5"/>
  <pageSetup paperSize="9" scale="95" orientation="landscape" horizontalDpi="300" verticalDpi="300" r:id="rId1"/>
  <headerFooter alignWithMargins="0">
    <oddFooter>&amp;L&amp;A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W17"/>
  <sheetViews>
    <sheetView workbookViewId="0"/>
  </sheetViews>
  <sheetFormatPr defaultRowHeight="12.75"/>
  <cols>
    <col min="1" max="1" width="5.5703125" style="132" customWidth="1"/>
    <col min="2" max="2" width="21.28515625" style="132" customWidth="1"/>
    <col min="3" max="3" width="18" style="132" customWidth="1"/>
    <col min="4" max="5" width="6.7109375" style="132" customWidth="1"/>
    <col min="6" max="6" width="7.7109375" style="132" customWidth="1"/>
    <col min="7" max="7" width="2.140625" style="132" customWidth="1"/>
    <col min="8" max="8" width="6.7109375" style="146" customWidth="1"/>
    <col min="9" max="9" width="6.7109375" style="132" customWidth="1"/>
    <col min="10" max="10" width="7.7109375" style="132" customWidth="1"/>
    <col min="11" max="11" width="2.28515625" style="132" customWidth="1"/>
    <col min="12" max="14" width="8.7109375" style="132" customWidth="1"/>
    <col min="15" max="15" width="12.42578125" style="132" customWidth="1"/>
    <col min="16" max="16" width="6.7109375" style="132" customWidth="1"/>
    <col min="17" max="17" width="3.140625" style="132" customWidth="1"/>
    <col min="18" max="21" width="6.7109375" style="132" customWidth="1"/>
    <col min="22" max="22" width="10.7109375" style="132" customWidth="1"/>
    <col min="23" max="23" width="11.42578125" style="132" customWidth="1"/>
    <col min="24" max="16384" width="9.140625" style="132"/>
  </cols>
  <sheetData>
    <row r="1" spans="1:23" ht="15.75">
      <c r="A1" s="143" t="s">
        <v>116</v>
      </c>
      <c r="B1" s="3"/>
      <c r="C1" s="3"/>
      <c r="D1" s="132" t="s">
        <v>222</v>
      </c>
      <c r="G1" s="149"/>
      <c r="H1" s="132" t="s">
        <v>56</v>
      </c>
      <c r="K1" s="148"/>
      <c r="L1" s="133"/>
      <c r="M1" s="146"/>
      <c r="N1" s="146"/>
      <c r="O1" s="135">
        <f ca="1">NOW()</f>
        <v>42863.428831481484</v>
      </c>
      <c r="P1" s="147"/>
      <c r="Q1" s="146"/>
      <c r="W1" s="135"/>
    </row>
    <row r="2" spans="1:23" ht="15.75">
      <c r="A2" s="19"/>
      <c r="B2" s="3"/>
      <c r="C2" s="3"/>
      <c r="G2" s="149"/>
      <c r="H2" s="147"/>
      <c r="I2" s="147"/>
      <c r="K2" s="148"/>
      <c r="L2" s="133"/>
      <c r="M2" s="146"/>
      <c r="N2" s="146"/>
      <c r="O2" s="135"/>
      <c r="P2" s="147"/>
      <c r="Q2" s="146"/>
      <c r="W2" s="135"/>
    </row>
    <row r="3" spans="1:23" ht="15.75">
      <c r="A3" s="141" t="s">
        <v>117</v>
      </c>
      <c r="B3" s="142"/>
      <c r="C3" s="3"/>
      <c r="G3" s="148"/>
      <c r="I3" s="147"/>
      <c r="K3" s="148"/>
      <c r="M3" s="146"/>
      <c r="N3" s="146"/>
      <c r="O3" s="136">
        <f ca="1">NOW()</f>
        <v>42863.428831481484</v>
      </c>
      <c r="P3" s="146"/>
      <c r="Q3" s="146"/>
      <c r="W3" s="136"/>
    </row>
    <row r="4" spans="1:23" ht="15.75">
      <c r="A4" s="19"/>
      <c r="B4" s="3"/>
      <c r="C4" s="3"/>
      <c r="G4" s="148"/>
      <c r="I4" s="147"/>
      <c r="K4" s="148"/>
      <c r="M4" s="146"/>
      <c r="N4" s="146"/>
      <c r="O4" s="146"/>
      <c r="P4" s="146"/>
      <c r="Q4" s="146"/>
      <c r="W4" s="136"/>
    </row>
    <row r="5" spans="1:23" ht="15.75">
      <c r="A5" s="143" t="s">
        <v>182</v>
      </c>
      <c r="B5" s="144" t="s">
        <v>183</v>
      </c>
      <c r="C5" s="66" t="s">
        <v>172</v>
      </c>
      <c r="G5" s="148"/>
      <c r="I5" s="147"/>
      <c r="K5" s="148"/>
      <c r="M5" s="146"/>
      <c r="N5" s="146"/>
      <c r="O5" s="146"/>
      <c r="P5" s="146"/>
      <c r="Q5" s="146"/>
      <c r="W5" s="136"/>
    </row>
    <row r="6" spans="1:23" ht="15.75">
      <c r="A6" s="143" t="s">
        <v>91</v>
      </c>
      <c r="B6" s="144">
        <v>23</v>
      </c>
      <c r="C6" s="66" t="s">
        <v>173</v>
      </c>
      <c r="G6" s="148"/>
      <c r="I6" s="147"/>
      <c r="K6" s="148"/>
      <c r="M6" s="146"/>
      <c r="N6" s="146"/>
      <c r="O6" s="146"/>
      <c r="P6" s="146"/>
      <c r="Q6" s="146"/>
    </row>
    <row r="7" spans="1:23" ht="15">
      <c r="A7" s="66"/>
      <c r="B7" s="66"/>
      <c r="C7" s="66"/>
      <c r="D7" s="167"/>
      <c r="E7" s="167"/>
      <c r="F7" s="167" t="s">
        <v>59</v>
      </c>
      <c r="G7" s="134"/>
      <c r="I7" s="167"/>
      <c r="J7" s="167" t="s">
        <v>59</v>
      </c>
      <c r="K7" s="134"/>
      <c r="L7" s="227" t="s">
        <v>223</v>
      </c>
      <c r="M7" s="227"/>
      <c r="N7" s="167" t="s">
        <v>224</v>
      </c>
      <c r="P7" s="145"/>
      <c r="Q7" s="146"/>
      <c r="R7" s="227"/>
      <c r="S7" s="227"/>
      <c r="T7" s="227"/>
      <c r="U7" s="227"/>
      <c r="V7" s="145"/>
    </row>
    <row r="8" spans="1:23" s="145" customFormat="1" ht="15">
      <c r="A8" s="69" t="s">
        <v>60</v>
      </c>
      <c r="B8" s="69" t="s">
        <v>61</v>
      </c>
      <c r="C8" s="69" t="s">
        <v>64</v>
      </c>
      <c r="D8" s="167" t="s">
        <v>225</v>
      </c>
      <c r="E8" s="167" t="s">
        <v>83</v>
      </c>
      <c r="F8" s="167" t="s">
        <v>70</v>
      </c>
      <c r="G8" s="138"/>
      <c r="H8" s="150" t="s">
        <v>225</v>
      </c>
      <c r="I8" s="167" t="s">
        <v>83</v>
      </c>
      <c r="J8" s="167" t="s">
        <v>70</v>
      </c>
      <c r="K8" s="138"/>
      <c r="L8" s="167" t="s">
        <v>13</v>
      </c>
      <c r="M8" s="167" t="s">
        <v>14</v>
      </c>
      <c r="N8" s="167" t="s">
        <v>68</v>
      </c>
      <c r="O8" s="167" t="s">
        <v>71</v>
      </c>
      <c r="Q8" s="150"/>
    </row>
    <row r="9" spans="1:23" ht="15">
      <c r="A9" s="116"/>
      <c r="B9" s="116"/>
      <c r="C9" s="116"/>
      <c r="G9" s="134"/>
      <c r="K9" s="134"/>
      <c r="Q9" s="146"/>
    </row>
    <row r="10" spans="1:23" ht="15">
      <c r="A10" s="64">
        <v>94</v>
      </c>
      <c r="B10" t="s">
        <v>176</v>
      </c>
      <c r="C10" s="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</row>
    <row r="11" spans="1:23" ht="15">
      <c r="A11" s="64">
        <v>93</v>
      </c>
      <c r="B11" t="s">
        <v>154</v>
      </c>
      <c r="C11" t="s">
        <v>39</v>
      </c>
      <c r="D11" s="139"/>
      <c r="E11" s="139">
        <v>7</v>
      </c>
      <c r="F11" s="14">
        <f>E11</f>
        <v>7</v>
      </c>
      <c r="G11" s="134"/>
      <c r="H11" s="139">
        <v>7.6</v>
      </c>
      <c r="I11" s="139"/>
      <c r="J11" s="14">
        <f>H11</f>
        <v>7.6</v>
      </c>
      <c r="K11" s="134"/>
      <c r="L11" s="140">
        <f>F11</f>
        <v>7</v>
      </c>
      <c r="M11" s="140">
        <f>J11</f>
        <v>7.6</v>
      </c>
      <c r="N11" s="140">
        <f>AVERAGE(L11:M11)</f>
        <v>7.3</v>
      </c>
      <c r="O11" s="132">
        <v>1</v>
      </c>
    </row>
    <row r="12" spans="1:23" ht="15">
      <c r="A12" s="64">
        <v>116</v>
      </c>
      <c r="B12" t="s">
        <v>111</v>
      </c>
      <c r="C12" s="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</row>
    <row r="13" spans="1:23" ht="15">
      <c r="A13" s="64">
        <v>115</v>
      </c>
      <c r="B13" t="s">
        <v>113</v>
      </c>
      <c r="C13" t="s">
        <v>96</v>
      </c>
      <c r="D13" s="139"/>
      <c r="E13" s="139">
        <v>5.5</v>
      </c>
      <c r="F13" s="14">
        <f>E13</f>
        <v>5.5</v>
      </c>
      <c r="G13" s="134"/>
      <c r="H13" s="139">
        <v>7.2</v>
      </c>
      <c r="I13" s="139"/>
      <c r="J13" s="14">
        <f>H13</f>
        <v>7.2</v>
      </c>
      <c r="K13" s="134"/>
      <c r="L13" s="140">
        <f>F13</f>
        <v>5.5</v>
      </c>
      <c r="M13" s="140">
        <f>J13</f>
        <v>7.2</v>
      </c>
      <c r="N13" s="140">
        <f>AVERAGE(L13:M13)</f>
        <v>6.35</v>
      </c>
      <c r="O13" s="132">
        <v>2</v>
      </c>
    </row>
    <row r="14" spans="1:23" ht="15">
      <c r="A14" s="64">
        <v>119</v>
      </c>
      <c r="B14" t="s">
        <v>114</v>
      </c>
      <c r="C14" s="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40"/>
      <c r="Q14" s="146"/>
      <c r="R14" s="140"/>
      <c r="S14" s="140"/>
      <c r="T14" s="140"/>
      <c r="U14" s="140"/>
      <c r="V14" s="140"/>
    </row>
    <row r="15" spans="1:23" ht="15">
      <c r="A15" s="64">
        <v>120</v>
      </c>
      <c r="B15" t="s">
        <v>110</v>
      </c>
      <c r="C15" t="s">
        <v>96</v>
      </c>
      <c r="D15" s="139"/>
      <c r="E15" s="139">
        <v>4.5</v>
      </c>
      <c r="F15" s="14">
        <f>E15</f>
        <v>4.5</v>
      </c>
      <c r="G15" s="134"/>
      <c r="H15" s="139">
        <v>7.3</v>
      </c>
      <c r="I15" s="139"/>
      <c r="J15" s="14">
        <f>H15</f>
        <v>7.3</v>
      </c>
      <c r="K15" s="134"/>
      <c r="L15" s="140">
        <f>F15</f>
        <v>4.5</v>
      </c>
      <c r="M15" s="140">
        <f>J15</f>
        <v>7.3</v>
      </c>
      <c r="N15" s="140">
        <f>AVERAGE(L15:M15)</f>
        <v>5.9</v>
      </c>
      <c r="O15" s="132">
        <v>3</v>
      </c>
    </row>
    <row r="16" spans="1:23" ht="15">
      <c r="A16" s="64">
        <v>147</v>
      </c>
      <c r="B16" t="s">
        <v>174</v>
      </c>
      <c r="C16" s="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64">
        <v>150</v>
      </c>
      <c r="B17" t="s">
        <v>161</v>
      </c>
      <c r="C17" t="s">
        <v>175</v>
      </c>
      <c r="D17" s="139"/>
      <c r="E17" s="139">
        <v>5</v>
      </c>
      <c r="F17" s="14">
        <f>E17</f>
        <v>5</v>
      </c>
      <c r="G17" s="134"/>
      <c r="H17" s="139">
        <v>6.1</v>
      </c>
      <c r="I17" s="139"/>
      <c r="J17" s="14">
        <f>H17</f>
        <v>6.1</v>
      </c>
      <c r="K17" s="134"/>
      <c r="L17" s="140">
        <f>F17</f>
        <v>5</v>
      </c>
      <c r="M17" s="140">
        <f>J17</f>
        <v>6.1</v>
      </c>
      <c r="N17" s="140">
        <f>AVERAGE(L17:M17)</f>
        <v>5.55</v>
      </c>
      <c r="O17" s="132">
        <v>4</v>
      </c>
    </row>
  </sheetData>
  <mergeCells count="2">
    <mergeCell ref="L7:M7"/>
    <mergeCell ref="R7:U7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workbookViewId="0"/>
  </sheetViews>
  <sheetFormatPr defaultRowHeight="12.75"/>
  <cols>
    <col min="1" max="1" width="5.5703125" style="132" customWidth="1"/>
    <col min="2" max="2" width="21.28515625" style="132" customWidth="1"/>
    <col min="3" max="3" width="18" style="132" customWidth="1"/>
    <col min="4" max="6" width="6.7109375" style="132" hidden="1" customWidth="1"/>
    <col min="7" max="7" width="7.7109375" style="132" hidden="1" customWidth="1"/>
    <col min="8" max="8" width="2.140625" style="132" hidden="1" customWidth="1"/>
    <col min="9" max="10" width="6.7109375" style="146" hidden="1" customWidth="1"/>
    <col min="11" max="11" width="6.7109375" style="132" hidden="1" customWidth="1"/>
    <col min="12" max="12" width="7.7109375" style="132" hidden="1" customWidth="1"/>
    <col min="13" max="13" width="2.28515625" style="132" hidden="1" customWidth="1"/>
    <col min="14" max="16" width="8.7109375" style="132" customWidth="1"/>
    <col min="17" max="17" width="12.42578125" style="132" customWidth="1"/>
    <col min="18" max="18" width="6.7109375" style="132" customWidth="1"/>
    <col min="19" max="19" width="3.140625" style="132" customWidth="1"/>
    <col min="20" max="23" width="6.7109375" style="132" customWidth="1"/>
    <col min="24" max="24" width="10.7109375" style="132" customWidth="1"/>
    <col min="25" max="25" width="11.42578125" style="132" customWidth="1"/>
    <col min="26" max="16384" width="9.140625" style="132"/>
  </cols>
  <sheetData>
    <row r="1" spans="1:25" ht="15.75">
      <c r="A1" s="143" t="s">
        <v>116</v>
      </c>
      <c r="B1" s="3"/>
      <c r="C1" s="93"/>
      <c r="D1" s="132" t="s">
        <v>222</v>
      </c>
      <c r="H1" s="149"/>
      <c r="I1" s="147"/>
      <c r="J1" s="147"/>
      <c r="K1" s="132" t="s">
        <v>56</v>
      </c>
      <c r="M1" s="148"/>
      <c r="N1" s="133"/>
      <c r="O1" s="146"/>
      <c r="P1" s="146"/>
      <c r="Q1" s="135">
        <f ca="1">NOW()</f>
        <v>42863.428831481484</v>
      </c>
      <c r="R1" s="147"/>
      <c r="S1" s="146"/>
      <c r="Y1" s="135"/>
    </row>
    <row r="2" spans="1:25" ht="15.75">
      <c r="A2" s="19"/>
      <c r="B2" s="3"/>
      <c r="C2" s="95"/>
      <c r="H2" s="149"/>
      <c r="I2" s="147"/>
      <c r="J2" s="147"/>
      <c r="K2" s="147"/>
      <c r="M2" s="148"/>
      <c r="N2" s="133"/>
      <c r="O2" s="146"/>
      <c r="P2" s="146"/>
      <c r="Q2" s="135"/>
      <c r="R2" s="147"/>
      <c r="S2" s="146"/>
      <c r="Y2" s="135"/>
    </row>
    <row r="3" spans="1:25" ht="15.75">
      <c r="A3" s="221" t="s">
        <v>117</v>
      </c>
      <c r="B3" s="222"/>
      <c r="C3" s="66"/>
      <c r="H3" s="148"/>
      <c r="K3" s="147"/>
      <c r="M3" s="148"/>
      <c r="O3" s="146"/>
      <c r="P3" s="146"/>
      <c r="Q3" s="136">
        <f ca="1">NOW()</f>
        <v>42863.428831481484</v>
      </c>
      <c r="R3" s="146"/>
      <c r="S3" s="146"/>
      <c r="Y3" s="136"/>
    </row>
    <row r="4" spans="1:25" ht="15.75">
      <c r="A4" s="143"/>
      <c r="B4" s="66"/>
      <c r="C4" s="66"/>
      <c r="H4" s="148"/>
      <c r="K4" s="147"/>
      <c r="M4" s="148"/>
      <c r="O4" s="146"/>
      <c r="P4" s="146"/>
      <c r="Q4" s="146"/>
      <c r="R4" s="146"/>
      <c r="S4" s="146"/>
      <c r="Y4" s="136"/>
    </row>
    <row r="5" spans="1:25" ht="15.75">
      <c r="A5" s="143" t="s">
        <v>184</v>
      </c>
      <c r="B5" s="143" t="s">
        <v>183</v>
      </c>
      <c r="C5" s="66"/>
      <c r="H5" s="148"/>
      <c r="K5" s="147"/>
      <c r="M5" s="148"/>
      <c r="O5" s="146"/>
      <c r="P5" s="146"/>
      <c r="Q5" s="146"/>
      <c r="R5" s="146"/>
      <c r="S5" s="146"/>
      <c r="Y5" s="136"/>
    </row>
    <row r="6" spans="1:25" ht="15.75">
      <c r="A6" s="143" t="s">
        <v>91</v>
      </c>
      <c r="B6" s="144">
        <v>24</v>
      </c>
      <c r="C6" s="66"/>
      <c r="H6" s="148"/>
      <c r="K6" s="147"/>
      <c r="M6" s="148"/>
      <c r="O6" s="146"/>
      <c r="P6" s="146"/>
      <c r="Q6" s="146"/>
      <c r="R6" s="146"/>
      <c r="S6" s="146"/>
    </row>
    <row r="7" spans="1:25" ht="15">
      <c r="A7" s="66"/>
      <c r="B7" s="66"/>
      <c r="C7" s="66"/>
      <c r="D7" s="145"/>
      <c r="E7" s="167"/>
      <c r="F7" s="167"/>
      <c r="G7" s="145" t="s">
        <v>59</v>
      </c>
      <c r="H7" s="134"/>
      <c r="I7" s="167"/>
      <c r="J7" s="167"/>
      <c r="K7" s="167"/>
      <c r="L7" s="167" t="s">
        <v>59</v>
      </c>
      <c r="M7" s="134"/>
      <c r="N7" s="227" t="s">
        <v>223</v>
      </c>
      <c r="O7" s="227"/>
      <c r="P7" s="145" t="s">
        <v>224</v>
      </c>
      <c r="R7" s="145"/>
      <c r="S7" s="146"/>
      <c r="T7" s="227"/>
      <c r="U7" s="227"/>
      <c r="V7" s="227"/>
      <c r="W7" s="227"/>
      <c r="X7" s="145"/>
    </row>
    <row r="8" spans="1:25" s="145" customFormat="1" ht="15">
      <c r="A8" s="67" t="s">
        <v>60</v>
      </c>
      <c r="B8" s="67" t="s">
        <v>61</v>
      </c>
      <c r="C8" s="67" t="s">
        <v>64</v>
      </c>
      <c r="D8" s="166" t="s">
        <v>225</v>
      </c>
      <c r="E8" s="167" t="s">
        <v>83</v>
      </c>
      <c r="F8" s="167" t="s">
        <v>242</v>
      </c>
      <c r="G8" s="145" t="s">
        <v>70</v>
      </c>
      <c r="H8" s="138"/>
      <c r="I8" s="167" t="s">
        <v>225</v>
      </c>
      <c r="J8" s="167" t="s">
        <v>83</v>
      </c>
      <c r="K8" s="167" t="s">
        <v>242</v>
      </c>
      <c r="L8" s="167" t="s">
        <v>70</v>
      </c>
      <c r="M8" s="138"/>
      <c r="N8" s="145" t="s">
        <v>13</v>
      </c>
      <c r="O8" s="145" t="s">
        <v>14</v>
      </c>
      <c r="P8" s="145" t="s">
        <v>68</v>
      </c>
      <c r="Q8" s="145" t="s">
        <v>71</v>
      </c>
      <c r="S8" s="150"/>
    </row>
    <row r="9" spans="1:25" ht="15">
      <c r="A9" s="66"/>
      <c r="B9" s="66"/>
      <c r="C9" s="66"/>
      <c r="H9" s="134"/>
      <c r="M9" s="134"/>
      <c r="S9" s="146"/>
    </row>
    <row r="10" spans="1:25" ht="15">
      <c r="A10" s="66"/>
      <c r="B10"/>
      <c r="C10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6" t="s">
        <v>258</v>
      </c>
      <c r="O10" s="16"/>
      <c r="P10" s="16"/>
      <c r="Q10" s="16"/>
      <c r="R10" s="140"/>
      <c r="S10" s="146"/>
      <c r="T10" s="140"/>
      <c r="U10" s="140"/>
      <c r="V10" s="140"/>
      <c r="W10" s="140"/>
      <c r="X10" s="140"/>
    </row>
    <row r="11" spans="1:25" ht="15">
      <c r="A11" s="66"/>
      <c r="B11"/>
      <c r="C11"/>
      <c r="D11" s="151"/>
      <c r="E11" s="151"/>
      <c r="F11" s="151"/>
      <c r="G11" s="152"/>
      <c r="H11" s="153"/>
      <c r="I11" s="125"/>
      <c r="J11" s="125"/>
      <c r="K11" s="151"/>
      <c r="L11" s="154"/>
      <c r="M11" s="153"/>
      <c r="N11" s="191"/>
      <c r="O11" s="191"/>
      <c r="P11" s="191"/>
      <c r="Q11" s="146"/>
    </row>
    <row r="12" spans="1:25" ht="15">
      <c r="A12" s="66"/>
      <c r="B12"/>
      <c r="C12" t="s">
        <v>259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6"/>
      <c r="O12" s="16"/>
      <c r="P12" s="16"/>
      <c r="Q12" s="16"/>
    </row>
    <row r="13" spans="1:25" ht="15">
      <c r="A13" s="66"/>
      <c r="B13"/>
      <c r="C13" t="s">
        <v>260</v>
      </c>
      <c r="D13" s="151"/>
      <c r="E13" s="151"/>
      <c r="F13" s="151"/>
      <c r="G13" s="152"/>
      <c r="H13" s="153"/>
      <c r="I13" s="125"/>
      <c r="J13" s="125"/>
      <c r="K13" s="151"/>
      <c r="L13" s="154"/>
      <c r="M13" s="153"/>
      <c r="N13" s="191">
        <v>6.25</v>
      </c>
      <c r="O13" s="191"/>
      <c r="P13" s="191"/>
      <c r="Q13" s="146"/>
    </row>
    <row r="14" spans="1:25" ht="15">
      <c r="A14" s="66"/>
      <c r="B14"/>
      <c r="C14" t="s">
        <v>261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6">
        <v>6.5</v>
      </c>
      <c r="O14" s="16"/>
      <c r="P14" s="16"/>
      <c r="Q14" s="16"/>
    </row>
    <row r="15" spans="1:25" ht="15">
      <c r="A15" s="66"/>
      <c r="B15"/>
      <c r="C15"/>
      <c r="D15" s="151"/>
      <c r="E15" s="151"/>
      <c r="F15" s="151"/>
      <c r="G15" s="152"/>
      <c r="H15" s="153"/>
      <c r="I15" s="125"/>
      <c r="J15" s="125"/>
      <c r="K15" s="151"/>
      <c r="L15" s="154"/>
      <c r="M15" s="153"/>
      <c r="N15" s="191"/>
      <c r="O15" s="191"/>
      <c r="P15" s="191"/>
      <c r="Q15" s="146"/>
    </row>
    <row r="16" spans="1:25" ht="15">
      <c r="A16" s="82"/>
      <c r="B16"/>
      <c r="C16" t="s">
        <v>56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6"/>
      <c r="O16" s="16"/>
      <c r="P16" s="16"/>
      <c r="Q16" s="16"/>
    </row>
    <row r="17" spans="1:17" ht="15">
      <c r="A17" s="82"/>
      <c r="B17" s="66"/>
      <c r="C17" s="66" t="s">
        <v>262</v>
      </c>
      <c r="D17" s="139"/>
      <c r="E17" s="139"/>
      <c r="F17" s="139"/>
      <c r="G17" s="14">
        <f>SUM((D17*0.25),(E17*0.5),(F17*0.25))</f>
        <v>0</v>
      </c>
      <c r="H17" s="134"/>
      <c r="I17" s="139"/>
      <c r="J17" s="139"/>
      <c r="K17" s="139"/>
      <c r="L17" s="14">
        <f>SUM((I17*0.25),(J17*0.5),(K17*0.25))</f>
        <v>0</v>
      </c>
      <c r="M17" s="134"/>
      <c r="N17" s="191">
        <v>6.9</v>
      </c>
      <c r="O17" s="191"/>
      <c r="P17" s="191"/>
      <c r="Q17" s="146"/>
    </row>
    <row r="18" spans="1:17" ht="15">
      <c r="A18" s="66"/>
      <c r="B18"/>
      <c r="C18"/>
    </row>
    <row r="19" spans="1:17" ht="15">
      <c r="A19" s="66"/>
      <c r="B19"/>
      <c r="C19" t="s">
        <v>59</v>
      </c>
      <c r="N19" s="132">
        <f>AVERAGE(N12:N17)</f>
        <v>6.55</v>
      </c>
    </row>
  </sheetData>
  <mergeCells count="3">
    <mergeCell ref="N7:O7"/>
    <mergeCell ref="T7:W7"/>
    <mergeCell ref="A3:B3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5.42578125" style="3" customWidth="1"/>
    <col min="2" max="2" width="23.140625" style="3" customWidth="1"/>
    <col min="3" max="3" width="20.42578125" style="3" customWidth="1"/>
    <col min="4" max="4" width="15.28515625" style="3" customWidth="1"/>
    <col min="5" max="5" width="11.42578125" style="3" customWidth="1"/>
    <col min="6" max="10" width="5.28515625" style="3" customWidth="1"/>
    <col min="11" max="11" width="8.7109375" style="3" customWidth="1"/>
    <col min="12" max="12" width="3.28515625" style="3" customWidth="1"/>
    <col min="13" max="17" width="5.7109375" style="3" customWidth="1"/>
    <col min="18" max="18" width="9.140625" style="3" customWidth="1"/>
    <col min="19" max="19" width="3.28515625" style="3" customWidth="1"/>
    <col min="20" max="21" width="5.7109375" style="3" customWidth="1"/>
    <col min="22" max="22" width="6.28515625" style="3" customWidth="1"/>
    <col min="23" max="23" width="6.7109375" style="3" customWidth="1"/>
    <col min="24" max="28" width="5.7109375" style="3" customWidth="1"/>
    <col min="29" max="29" width="7.140625" style="3" customWidth="1"/>
    <col min="30" max="30" width="3.28515625" style="3" customWidth="1"/>
    <col min="31" max="32" width="7.28515625" style="3" customWidth="1"/>
    <col min="33" max="33" width="10.28515625" style="3" customWidth="1"/>
    <col min="34" max="34" width="7" style="3" customWidth="1"/>
    <col min="35" max="35" width="9.42578125" style="3" customWidth="1"/>
    <col min="36" max="36" width="2.7109375" style="3" customWidth="1"/>
    <col min="37" max="39" width="5.7109375" style="3" customWidth="1"/>
    <col min="40" max="40" width="5.42578125" style="3" customWidth="1"/>
    <col min="41" max="46" width="5.7109375" style="3" customWidth="1"/>
    <col min="47" max="47" width="2.42578125" style="16" customWidth="1"/>
    <col min="48" max="52" width="5.85546875" style="3" customWidth="1"/>
    <col min="53" max="53" width="9.140625" style="3" customWidth="1"/>
    <col min="54" max="54" width="10.42578125" style="3" customWidth="1"/>
    <col min="55" max="55" width="5.7109375" style="3" customWidth="1"/>
    <col min="56" max="56" width="2.42578125" style="16" customWidth="1"/>
    <col min="57" max="57" width="12.140625" style="3" customWidth="1"/>
    <col min="58" max="58" width="2.7109375" style="16" customWidth="1"/>
    <col min="59" max="59" width="10.42578125" style="3" customWidth="1"/>
    <col min="60" max="60" width="2.7109375" style="16" customWidth="1"/>
    <col min="61" max="63" width="9.140625" style="3"/>
    <col min="64" max="64" width="13.28515625" style="3" customWidth="1"/>
    <col min="65" max="16384" width="9.140625" style="3"/>
  </cols>
  <sheetData>
    <row r="1" spans="1:74" ht="15.75">
      <c r="A1" s="110" t="s">
        <v>116</v>
      </c>
      <c r="D1" s="66" t="s">
        <v>0</v>
      </c>
      <c r="E1" s="66" t="s">
        <v>1</v>
      </c>
      <c r="G1" s="16"/>
      <c r="H1" s="4"/>
      <c r="I1" s="4"/>
      <c r="J1" s="4"/>
      <c r="K1" s="4"/>
      <c r="L1" s="4"/>
      <c r="T1" s="4"/>
      <c r="U1" s="4"/>
      <c r="V1" s="4"/>
      <c r="W1" s="16"/>
      <c r="AA1" s="4"/>
      <c r="AB1" s="4"/>
      <c r="AC1" s="4"/>
      <c r="AD1" s="4"/>
      <c r="AK1" s="4"/>
      <c r="AL1" s="4"/>
      <c r="AM1" s="4"/>
      <c r="AN1" s="16"/>
      <c r="AR1" s="4"/>
      <c r="AS1" s="4"/>
      <c r="AT1" s="4"/>
      <c r="AU1" s="61"/>
      <c r="BL1" s="6">
        <f ca="1">NOW()</f>
        <v>42863.428831481484</v>
      </c>
    </row>
    <row r="2" spans="1:74" ht="15.75">
      <c r="A2" s="19"/>
      <c r="D2" s="66"/>
      <c r="E2" s="66" t="s">
        <v>2</v>
      </c>
      <c r="G2" s="16"/>
      <c r="W2" s="16"/>
      <c r="AN2" s="16"/>
      <c r="AU2" s="62"/>
      <c r="BL2" s="9">
        <f ca="1">NOW()</f>
        <v>42863.428831481484</v>
      </c>
    </row>
    <row r="3" spans="1:74" ht="15.75">
      <c r="A3" s="221" t="s">
        <v>117</v>
      </c>
      <c r="B3" s="222"/>
      <c r="D3" s="66"/>
      <c r="E3" s="66" t="s">
        <v>3</v>
      </c>
      <c r="F3" s="8" t="s">
        <v>58</v>
      </c>
      <c r="G3" s="16"/>
      <c r="H3" s="8"/>
      <c r="M3" s="7" t="s">
        <v>37</v>
      </c>
      <c r="T3" s="8" t="s">
        <v>58</v>
      </c>
      <c r="W3" s="16"/>
      <c r="AE3" s="7" t="s">
        <v>37</v>
      </c>
      <c r="AF3" s="7"/>
      <c r="AK3" s="8" t="s">
        <v>58</v>
      </c>
      <c r="AN3" s="16"/>
      <c r="AV3" s="7" t="s">
        <v>37</v>
      </c>
    </row>
    <row r="4" spans="1:74" ht="15.75">
      <c r="A4" s="19"/>
      <c r="D4" s="66"/>
      <c r="G4" s="16"/>
      <c r="W4" s="16"/>
      <c r="AN4" s="16"/>
    </row>
    <row r="5" spans="1:74" ht="15.75">
      <c r="A5" s="65" t="s">
        <v>11</v>
      </c>
      <c r="B5" s="7"/>
      <c r="F5" s="7" t="s">
        <v>85</v>
      </c>
      <c r="G5" s="17"/>
      <c r="I5" s="7"/>
      <c r="M5" s="7" t="s">
        <v>85</v>
      </c>
      <c r="T5" s="7" t="s">
        <v>56</v>
      </c>
      <c r="W5" s="16"/>
      <c r="AE5" s="7" t="s">
        <v>84</v>
      </c>
      <c r="AF5" s="7"/>
      <c r="AK5" s="7" t="s">
        <v>57</v>
      </c>
      <c r="AN5" s="16"/>
      <c r="AV5" s="7" t="s">
        <v>86</v>
      </c>
      <c r="BB5" s="7"/>
      <c r="BC5" s="7"/>
    </row>
    <row r="6" spans="1:74" ht="15.75">
      <c r="A6" s="19" t="s">
        <v>91</v>
      </c>
      <c r="B6" s="7">
        <v>2</v>
      </c>
      <c r="C6" s="3" t="s">
        <v>121</v>
      </c>
      <c r="F6" s="3" t="str">
        <f>E1</f>
        <v xml:space="preserve">a </v>
      </c>
      <c r="G6" s="16"/>
      <c r="M6" s="3" t="str">
        <f>E1</f>
        <v xml:space="preserve">a </v>
      </c>
      <c r="T6" s="3" t="str">
        <f>E2</f>
        <v>b</v>
      </c>
      <c r="W6" s="16"/>
      <c r="AE6" s="3" t="str">
        <f>E2</f>
        <v>b</v>
      </c>
      <c r="AJ6" s="16"/>
      <c r="AK6" s="3" t="str">
        <f>E3</f>
        <v>c</v>
      </c>
      <c r="AN6" s="16"/>
      <c r="AV6" s="3" t="str">
        <f>E3</f>
        <v>c</v>
      </c>
      <c r="BI6" s="7" t="s">
        <v>38</v>
      </c>
    </row>
    <row r="7" spans="1:74">
      <c r="F7" s="3" t="s">
        <v>62</v>
      </c>
      <c r="K7" s="4"/>
      <c r="L7" s="18"/>
      <c r="M7" s="35"/>
      <c r="N7" s="35"/>
      <c r="O7" s="35"/>
      <c r="P7" s="35"/>
      <c r="Q7" s="21"/>
      <c r="S7" s="16"/>
      <c r="U7" s="4"/>
      <c r="V7" s="4"/>
      <c r="W7" s="4"/>
      <c r="X7" s="4"/>
      <c r="Y7" s="4"/>
      <c r="Z7" s="4"/>
      <c r="AA7" s="4"/>
      <c r="AB7" s="4"/>
      <c r="AC7" s="4"/>
      <c r="AD7" s="18"/>
      <c r="AE7" s="7"/>
      <c r="AF7" s="7"/>
      <c r="AH7" s="3" t="s">
        <v>35</v>
      </c>
      <c r="AI7" s="3" t="s">
        <v>41</v>
      </c>
      <c r="AJ7" s="16"/>
      <c r="AL7" s="4"/>
      <c r="AM7" s="4"/>
      <c r="AN7" s="4"/>
      <c r="AO7" s="4"/>
      <c r="AP7" s="4"/>
      <c r="AQ7" s="4"/>
      <c r="AR7" s="4"/>
      <c r="AS7" s="4"/>
      <c r="AT7" s="4"/>
      <c r="BC7" s="3" t="s">
        <v>83</v>
      </c>
      <c r="BE7" s="21" t="s">
        <v>88</v>
      </c>
      <c r="BG7" s="7" t="s">
        <v>89</v>
      </c>
      <c r="BK7" s="31" t="s">
        <v>90</v>
      </c>
      <c r="BL7" s="30"/>
    </row>
    <row r="8" spans="1:74" s="35" customFormat="1">
      <c r="A8" s="49" t="s">
        <v>60</v>
      </c>
      <c r="B8" s="49" t="s">
        <v>61</v>
      </c>
      <c r="C8" s="49" t="s">
        <v>62</v>
      </c>
      <c r="D8" s="49" t="s">
        <v>63</v>
      </c>
      <c r="E8" s="49" t="s">
        <v>64</v>
      </c>
      <c r="F8" s="50" t="s">
        <v>22</v>
      </c>
      <c r="G8" s="50" t="s">
        <v>23</v>
      </c>
      <c r="H8" s="50" t="s">
        <v>24</v>
      </c>
      <c r="I8" s="50" t="s">
        <v>25</v>
      </c>
      <c r="J8" s="50" t="s">
        <v>26</v>
      </c>
      <c r="K8" s="50" t="s">
        <v>62</v>
      </c>
      <c r="L8" s="156"/>
      <c r="M8" s="50" t="s">
        <v>22</v>
      </c>
      <c r="N8" s="50" t="s">
        <v>23</v>
      </c>
      <c r="O8" s="50" t="s">
        <v>24</v>
      </c>
      <c r="P8" s="50" t="s">
        <v>25</v>
      </c>
      <c r="Q8" s="50" t="s">
        <v>26</v>
      </c>
      <c r="R8" s="50" t="s">
        <v>62</v>
      </c>
      <c r="S8" s="157"/>
      <c r="T8" s="49" t="s">
        <v>65</v>
      </c>
      <c r="U8" s="49" t="s">
        <v>66</v>
      </c>
      <c r="V8" s="49" t="s">
        <v>78</v>
      </c>
      <c r="W8" s="116" t="s">
        <v>5</v>
      </c>
      <c r="X8" s="128" t="s">
        <v>77</v>
      </c>
      <c r="Y8" s="128" t="s">
        <v>76</v>
      </c>
      <c r="Z8" s="116" t="s">
        <v>6</v>
      </c>
      <c r="AA8" s="116" t="s">
        <v>9</v>
      </c>
      <c r="AB8" s="49" t="s">
        <v>74</v>
      </c>
      <c r="AC8" s="49" t="s">
        <v>73</v>
      </c>
      <c r="AD8" s="156"/>
      <c r="AE8" s="116" t="s">
        <v>72</v>
      </c>
      <c r="AF8" s="116" t="s">
        <v>10</v>
      </c>
      <c r="AG8" s="116" t="s">
        <v>41</v>
      </c>
      <c r="AH8" s="118" t="s">
        <v>34</v>
      </c>
      <c r="AI8" s="118" t="s">
        <v>43</v>
      </c>
      <c r="AJ8" s="158"/>
      <c r="AK8" s="49" t="s">
        <v>65</v>
      </c>
      <c r="AL8" s="49" t="s">
        <v>66</v>
      </c>
      <c r="AM8" s="49" t="s">
        <v>78</v>
      </c>
      <c r="AN8" s="116" t="s">
        <v>5</v>
      </c>
      <c r="AO8" s="128" t="s">
        <v>77</v>
      </c>
      <c r="AP8" s="128" t="s">
        <v>76</v>
      </c>
      <c r="AQ8" s="116" t="s">
        <v>6</v>
      </c>
      <c r="AR8" s="116" t="s">
        <v>9</v>
      </c>
      <c r="AS8" s="49" t="s">
        <v>74</v>
      </c>
      <c r="AT8" s="49" t="s">
        <v>73</v>
      </c>
      <c r="AU8" s="55"/>
      <c r="AV8" s="50" t="s">
        <v>27</v>
      </c>
      <c r="AW8" s="50" t="s">
        <v>28</v>
      </c>
      <c r="AX8" s="50" t="s">
        <v>29</v>
      </c>
      <c r="AY8" s="50" t="s">
        <v>30</v>
      </c>
      <c r="AZ8" s="50" t="s">
        <v>31</v>
      </c>
      <c r="BA8" s="50" t="s">
        <v>69</v>
      </c>
      <c r="BB8" s="49" t="s">
        <v>54</v>
      </c>
      <c r="BC8" s="49" t="s">
        <v>43</v>
      </c>
      <c r="BD8" s="55"/>
      <c r="BE8" s="38" t="s">
        <v>68</v>
      </c>
      <c r="BF8" s="55"/>
      <c r="BG8" s="159" t="s">
        <v>68</v>
      </c>
      <c r="BH8" s="54"/>
      <c r="BI8" s="159" t="s">
        <v>32</v>
      </c>
      <c r="BJ8" s="159" t="s">
        <v>33</v>
      </c>
      <c r="BK8" s="159" t="s">
        <v>68</v>
      </c>
      <c r="BL8" s="159" t="s">
        <v>71</v>
      </c>
      <c r="BM8" s="49"/>
      <c r="BN8" s="49"/>
      <c r="BO8" s="49"/>
      <c r="BP8" s="49"/>
      <c r="BQ8" s="49"/>
      <c r="BR8" s="49"/>
      <c r="BS8" s="49"/>
      <c r="BT8" s="49"/>
      <c r="BU8" s="49"/>
      <c r="BV8" s="49"/>
    </row>
    <row r="9" spans="1:74" s="35" customFormat="1">
      <c r="F9" s="30"/>
      <c r="G9" s="30"/>
      <c r="H9" s="30"/>
      <c r="I9" s="30"/>
      <c r="J9" s="30"/>
      <c r="K9" s="30"/>
      <c r="L9" s="10"/>
      <c r="M9" s="30"/>
      <c r="N9" s="30"/>
      <c r="O9" s="30"/>
      <c r="P9" s="30"/>
      <c r="Q9" s="30"/>
      <c r="R9" s="30"/>
      <c r="S9" s="32"/>
      <c r="AD9" s="10"/>
      <c r="AE9" s="105"/>
      <c r="AF9" s="105"/>
      <c r="AG9" s="105"/>
      <c r="AH9" s="105"/>
      <c r="AI9" s="105"/>
      <c r="AJ9" s="60"/>
      <c r="AU9" s="18"/>
      <c r="AV9" s="30"/>
      <c r="AW9" s="30"/>
      <c r="AX9" s="30"/>
      <c r="AY9" s="30"/>
      <c r="AZ9" s="30"/>
      <c r="BA9" s="30"/>
      <c r="BD9" s="18"/>
      <c r="BE9" s="21"/>
      <c r="BF9" s="18"/>
      <c r="BG9" s="31"/>
      <c r="BH9" s="56"/>
      <c r="BI9" s="31"/>
      <c r="BJ9" s="31"/>
      <c r="BK9" s="31"/>
      <c r="BL9" s="31"/>
    </row>
    <row r="10" spans="1:74">
      <c r="A10" s="64">
        <v>143</v>
      </c>
      <c r="B10" t="s">
        <v>124</v>
      </c>
      <c r="C10" t="s">
        <v>168</v>
      </c>
      <c r="D10" t="s">
        <v>120</v>
      </c>
      <c r="E10" t="s">
        <v>126</v>
      </c>
      <c r="F10" s="52">
        <v>7.4</v>
      </c>
      <c r="G10" s="52">
        <v>7.2</v>
      </c>
      <c r="H10" s="52">
        <v>7.8</v>
      </c>
      <c r="I10" s="52">
        <v>7.5</v>
      </c>
      <c r="J10" s="52">
        <v>7.2</v>
      </c>
      <c r="K10" s="14">
        <f>SUM((F10*0.3),(G10*0.25),(H10*0.25),(I10*0.15),(J10*0.05))</f>
        <v>7.455000000000001</v>
      </c>
      <c r="L10" s="57"/>
      <c r="M10" s="52">
        <v>7.2</v>
      </c>
      <c r="N10" s="52">
        <v>7</v>
      </c>
      <c r="O10" s="52">
        <v>7.5</v>
      </c>
      <c r="P10" s="52">
        <v>7.2</v>
      </c>
      <c r="Q10" s="52">
        <v>7.2</v>
      </c>
      <c r="R10" s="14">
        <f>SUM((M10*0.3),(N10*0.25),(O10*0.25),(P10*0.15),(Q10*0.05))</f>
        <v>7.2250000000000005</v>
      </c>
      <c r="S10" s="59"/>
      <c r="T10" s="52">
        <v>6.3</v>
      </c>
      <c r="U10" s="52">
        <v>7</v>
      </c>
      <c r="V10" s="52">
        <v>7.3</v>
      </c>
      <c r="W10" s="52">
        <v>7</v>
      </c>
      <c r="X10" s="52">
        <v>6.3</v>
      </c>
      <c r="Y10" s="52">
        <v>6.5</v>
      </c>
      <c r="Z10" s="52">
        <v>8.5</v>
      </c>
      <c r="AA10" s="52">
        <v>6</v>
      </c>
      <c r="AB10" s="13">
        <f>SUM(T10:AA10)</f>
        <v>54.9</v>
      </c>
      <c r="AC10" s="14">
        <f>AB10/8</f>
        <v>6.8624999999999998</v>
      </c>
      <c r="AD10" s="57"/>
      <c r="AE10" s="108">
        <v>7.7</v>
      </c>
      <c r="AF10" s="108">
        <v>6.5</v>
      </c>
      <c r="AG10" s="88">
        <f>SUM((AE10*0.7)+(AF10*0.3))</f>
        <v>7.34</v>
      </c>
      <c r="AH10" s="108"/>
      <c r="AI10" s="90">
        <f>AG10-AH10</f>
        <v>7.34</v>
      </c>
      <c r="AJ10" s="59"/>
      <c r="AK10" s="52">
        <v>6</v>
      </c>
      <c r="AL10" s="52">
        <v>6.5</v>
      </c>
      <c r="AM10" s="52">
        <v>6.2</v>
      </c>
      <c r="AN10" s="52">
        <v>7</v>
      </c>
      <c r="AO10" s="52">
        <v>7.2</v>
      </c>
      <c r="AP10" s="52">
        <v>5.5</v>
      </c>
      <c r="AQ10" s="52">
        <v>7</v>
      </c>
      <c r="AR10" s="52">
        <v>5.5</v>
      </c>
      <c r="AS10" s="13">
        <f>SUM(AK10:AR10)</f>
        <v>50.9</v>
      </c>
      <c r="AT10" s="14">
        <f>AS10/8</f>
        <v>6.3624999999999998</v>
      </c>
      <c r="AV10" s="52">
        <v>7.5</v>
      </c>
      <c r="AW10" s="52">
        <v>8</v>
      </c>
      <c r="AX10" s="52">
        <v>8</v>
      </c>
      <c r="AY10" s="52">
        <v>7</v>
      </c>
      <c r="AZ10" s="52">
        <v>6.5</v>
      </c>
      <c r="BA10" s="14">
        <f>SUM((AV10*0.2),(AW10*0.15),(AX10*0.25),(AY10*0.2),(AZ10*0.2))</f>
        <v>7.4</v>
      </c>
      <c r="BB10" s="28"/>
      <c r="BC10" s="14">
        <f>BA10-BB10</f>
        <v>7.4</v>
      </c>
      <c r="BE10" s="15">
        <f>SUM((K10*0.25)+(AC10*0.375)+(AT10*0.375))</f>
        <v>6.8231250000000001</v>
      </c>
      <c r="BF10" s="26"/>
      <c r="BG10" s="15">
        <f>SUM((R10*0.25),(AI10*0.5),(BC10*0.25))</f>
        <v>7.3262499999999999</v>
      </c>
      <c r="BI10" s="14">
        <f>BE10</f>
        <v>6.8231250000000001</v>
      </c>
      <c r="BJ10" s="14">
        <f>BG10</f>
        <v>7.3262499999999999</v>
      </c>
      <c r="BK10" s="33">
        <f>AVERAGE(BI10:BJ10)</f>
        <v>7.0746874999999996</v>
      </c>
      <c r="BL10" s="34">
        <v>1</v>
      </c>
    </row>
    <row r="11" spans="1:74">
      <c r="A11" s="64">
        <v>144</v>
      </c>
      <c r="B11" s="1" t="s">
        <v>122</v>
      </c>
      <c r="C11" t="s">
        <v>168</v>
      </c>
      <c r="D11" t="s">
        <v>120</v>
      </c>
      <c r="E11" t="s">
        <v>126</v>
      </c>
      <c r="F11" s="52">
        <v>7.4</v>
      </c>
      <c r="G11" s="52">
        <v>7</v>
      </c>
      <c r="H11" s="52">
        <v>7.8</v>
      </c>
      <c r="I11" s="52">
        <v>7.5</v>
      </c>
      <c r="J11" s="52">
        <v>7.2</v>
      </c>
      <c r="K11" s="14">
        <f>SUM((F11*0.3),(G11*0.25),(H11*0.25),(I11*0.15),(J11*0.05))</f>
        <v>7.4050000000000002</v>
      </c>
      <c r="L11" s="57"/>
      <c r="M11" s="52">
        <v>7</v>
      </c>
      <c r="N11" s="52">
        <v>7</v>
      </c>
      <c r="O11" s="52">
        <v>7.3</v>
      </c>
      <c r="P11" s="52">
        <v>7.3</v>
      </c>
      <c r="Q11" s="52">
        <v>7.2</v>
      </c>
      <c r="R11" s="14">
        <f>SUM((M11*0.3),(N11*0.25),(O11*0.25),(P11*0.15),(Q11*0.05))</f>
        <v>7.13</v>
      </c>
      <c r="S11" s="59"/>
      <c r="T11" s="52">
        <v>6.3</v>
      </c>
      <c r="U11" s="52">
        <v>7</v>
      </c>
      <c r="V11" s="52">
        <v>7</v>
      </c>
      <c r="W11" s="52">
        <v>7</v>
      </c>
      <c r="X11" s="52">
        <v>6.7</v>
      </c>
      <c r="Y11" s="52">
        <v>6.5</v>
      </c>
      <c r="Z11" s="52">
        <v>8</v>
      </c>
      <c r="AA11" s="52">
        <v>6.2</v>
      </c>
      <c r="AB11" s="13">
        <f>SUM(T11:AA11)</f>
        <v>54.7</v>
      </c>
      <c r="AC11" s="14">
        <f>AB11/8</f>
        <v>6.8375000000000004</v>
      </c>
      <c r="AD11" s="57"/>
      <c r="AE11" s="108">
        <v>7.3</v>
      </c>
      <c r="AF11" s="108">
        <v>5</v>
      </c>
      <c r="AG11" s="88">
        <f>SUM((AE11*0.7)+(AF11*0.3))</f>
        <v>6.6099999999999994</v>
      </c>
      <c r="AH11" s="108"/>
      <c r="AI11" s="90">
        <f>AG11-AH11</f>
        <v>6.6099999999999994</v>
      </c>
      <c r="AJ11" s="59"/>
      <c r="AK11" s="52">
        <v>5.5</v>
      </c>
      <c r="AL11" s="52">
        <v>6.2</v>
      </c>
      <c r="AM11" s="52">
        <v>5.5</v>
      </c>
      <c r="AN11" s="52">
        <v>6.5</v>
      </c>
      <c r="AO11" s="52">
        <v>6.5</v>
      </c>
      <c r="AP11" s="52">
        <v>5.5</v>
      </c>
      <c r="AQ11" s="52">
        <v>8.5</v>
      </c>
      <c r="AR11" s="52">
        <v>5</v>
      </c>
      <c r="AS11" s="13">
        <f>SUM(AK11:AR11)</f>
        <v>49.2</v>
      </c>
      <c r="AT11" s="14">
        <f>AS11/8</f>
        <v>6.15</v>
      </c>
      <c r="AV11" s="52">
        <v>9</v>
      </c>
      <c r="AW11" s="52">
        <v>8</v>
      </c>
      <c r="AX11" s="52">
        <v>8</v>
      </c>
      <c r="AY11" s="52">
        <v>7</v>
      </c>
      <c r="AZ11" s="52">
        <v>7</v>
      </c>
      <c r="BA11" s="14">
        <f>SUM((AV11*0.2),(AW11*0.15),(AX11*0.25),(AY11*0.2),(AZ11*0.2))</f>
        <v>7.8000000000000007</v>
      </c>
      <c r="BB11" s="28"/>
      <c r="BC11" s="14">
        <f>BA11-BB11</f>
        <v>7.8000000000000007</v>
      </c>
      <c r="BE11" s="15">
        <f>SUM((K11*0.25)+(AC11*0.375)+(AT11*0.375))</f>
        <v>6.721562500000001</v>
      </c>
      <c r="BF11" s="26"/>
      <c r="BG11" s="15">
        <f>SUM((R11*0.25),(AI11*0.5),(BC11*0.25))</f>
        <v>7.0374999999999996</v>
      </c>
      <c r="BI11" s="14">
        <f>BE11</f>
        <v>6.721562500000001</v>
      </c>
      <c r="BJ11" s="14">
        <f>BG11</f>
        <v>7.0374999999999996</v>
      </c>
      <c r="BK11" s="33">
        <f>AVERAGE(BI11:BJ11)</f>
        <v>6.8795312500000003</v>
      </c>
      <c r="BL11" s="34">
        <v>2</v>
      </c>
    </row>
    <row r="12" spans="1:74">
      <c r="A12" s="64">
        <v>142</v>
      </c>
      <c r="B12" t="s">
        <v>123</v>
      </c>
      <c r="C12" t="s">
        <v>168</v>
      </c>
      <c r="D12" t="s">
        <v>120</v>
      </c>
      <c r="E12" t="s">
        <v>126</v>
      </c>
      <c r="F12" s="52">
        <v>7.2</v>
      </c>
      <c r="G12" s="52">
        <v>7.2</v>
      </c>
      <c r="H12" s="52">
        <v>7.8</v>
      </c>
      <c r="I12" s="52">
        <v>7.5</v>
      </c>
      <c r="J12" s="52">
        <v>7.2</v>
      </c>
      <c r="K12" s="14">
        <f>SUM((F12*0.3),(G12*0.25),(H12*0.25),(I12*0.15),(J12*0.05))</f>
        <v>7.3950000000000005</v>
      </c>
      <c r="L12" s="57"/>
      <c r="M12" s="52">
        <v>7.4</v>
      </c>
      <c r="N12" s="52">
        <v>7.4</v>
      </c>
      <c r="O12" s="52">
        <v>7</v>
      </c>
      <c r="P12" s="52">
        <v>7.5</v>
      </c>
      <c r="Q12" s="52">
        <v>7.2</v>
      </c>
      <c r="R12" s="14">
        <f>SUM((M12*0.3),(N12*0.25),(O12*0.25),(P12*0.15),(Q12*0.05))</f>
        <v>7.3050000000000006</v>
      </c>
      <c r="S12" s="59"/>
      <c r="T12" s="52">
        <v>6.5</v>
      </c>
      <c r="U12" s="52">
        <v>7.5</v>
      </c>
      <c r="V12" s="52">
        <v>7</v>
      </c>
      <c r="W12" s="52">
        <v>6.7</v>
      </c>
      <c r="X12" s="52">
        <v>6.7</v>
      </c>
      <c r="Y12" s="52">
        <v>6.7</v>
      </c>
      <c r="Z12" s="52">
        <v>9</v>
      </c>
      <c r="AA12" s="52">
        <v>7</v>
      </c>
      <c r="AB12" s="13">
        <f>SUM(T12:AA12)</f>
        <v>57.1</v>
      </c>
      <c r="AC12" s="14">
        <f>AB12/8</f>
        <v>7.1375000000000002</v>
      </c>
      <c r="AD12" s="57"/>
      <c r="AE12" s="108">
        <v>7.8</v>
      </c>
      <c r="AF12" s="108">
        <v>5.2</v>
      </c>
      <c r="AG12" s="88">
        <f>SUM((AE12*0.7)+(AF12*0.3))</f>
        <v>7.02</v>
      </c>
      <c r="AH12" s="108">
        <v>1</v>
      </c>
      <c r="AI12" s="90">
        <f>AG12-AH12</f>
        <v>6.02</v>
      </c>
      <c r="AJ12" s="59"/>
      <c r="AK12" s="52">
        <v>6.5</v>
      </c>
      <c r="AL12" s="52">
        <v>7</v>
      </c>
      <c r="AM12" s="52">
        <v>7</v>
      </c>
      <c r="AN12" s="52">
        <v>6</v>
      </c>
      <c r="AO12" s="52">
        <v>6.5</v>
      </c>
      <c r="AP12" s="52">
        <v>5.5</v>
      </c>
      <c r="AQ12" s="52">
        <v>9</v>
      </c>
      <c r="AR12" s="52">
        <v>6.5</v>
      </c>
      <c r="AS12" s="13">
        <f>SUM(AK12:AR12)</f>
        <v>54</v>
      </c>
      <c r="AT12" s="14">
        <f>AS12/8</f>
        <v>6.75</v>
      </c>
      <c r="AV12" s="52">
        <v>8</v>
      </c>
      <c r="AW12" s="52">
        <v>8</v>
      </c>
      <c r="AX12" s="52">
        <v>7.2</v>
      </c>
      <c r="AY12" s="52">
        <v>7</v>
      </c>
      <c r="AZ12" s="52">
        <v>7</v>
      </c>
      <c r="BA12" s="14">
        <f>SUM((AV12*0.2),(AW12*0.15),(AX12*0.25),(AY12*0.2),(AZ12*0.2))</f>
        <v>7.4</v>
      </c>
      <c r="BB12" s="28"/>
      <c r="BC12" s="14">
        <f>BA12-BB12</f>
        <v>7.4</v>
      </c>
      <c r="BE12" s="15">
        <f>SUM((K12*0.25)+(AC12*0.375)+(AT12*0.375))</f>
        <v>7.0565625000000001</v>
      </c>
      <c r="BF12" s="26"/>
      <c r="BG12" s="15">
        <f>SUM((R12*0.25),(AI12*0.5),(BC12*0.25))</f>
        <v>6.6862499999999994</v>
      </c>
      <c r="BI12" s="14">
        <f>BE12</f>
        <v>7.0565625000000001</v>
      </c>
      <c r="BJ12" s="14">
        <f>BG12</f>
        <v>6.6862499999999994</v>
      </c>
      <c r="BK12" s="33">
        <f>AVERAGE(BI12:BJ12)</f>
        <v>6.8714062499999997</v>
      </c>
      <c r="BL12" s="34">
        <v>3</v>
      </c>
    </row>
    <row r="13" spans="1:74">
      <c r="A13" s="64">
        <v>103</v>
      </c>
      <c r="B13" t="s">
        <v>125</v>
      </c>
      <c r="C13" t="s">
        <v>160</v>
      </c>
      <c r="D13" t="s">
        <v>221</v>
      </c>
      <c r="E13" t="s">
        <v>127</v>
      </c>
      <c r="F13" s="52">
        <v>7.2</v>
      </c>
      <c r="G13" s="52">
        <v>7.2</v>
      </c>
      <c r="H13" s="52">
        <v>7.3</v>
      </c>
      <c r="I13" s="52">
        <v>7.2</v>
      </c>
      <c r="J13" s="52">
        <v>7.5</v>
      </c>
      <c r="K13" s="14">
        <f>SUM((F13*0.3),(G13*0.25),(H13*0.25),(I13*0.15),(J13*0.05))</f>
        <v>7.24</v>
      </c>
      <c r="L13" s="57"/>
      <c r="M13" s="52">
        <v>6.2</v>
      </c>
      <c r="N13" s="52">
        <v>6.4</v>
      </c>
      <c r="O13" s="52">
        <v>6.2</v>
      </c>
      <c r="P13" s="52">
        <v>6.8</v>
      </c>
      <c r="Q13" s="52">
        <v>7.5</v>
      </c>
      <c r="R13" s="14">
        <f>SUM((M13*0.3),(N13*0.25),(O13*0.25),(P13*0.15),(Q13*0.05))</f>
        <v>6.4049999999999994</v>
      </c>
      <c r="S13" s="59"/>
      <c r="T13" s="52">
        <v>6.2</v>
      </c>
      <c r="U13" s="52">
        <v>6.4</v>
      </c>
      <c r="V13" s="52">
        <v>6.5</v>
      </c>
      <c r="W13" s="52">
        <v>6.9</v>
      </c>
      <c r="X13" s="52">
        <v>6.5</v>
      </c>
      <c r="Y13" s="52">
        <v>6.5</v>
      </c>
      <c r="Z13" s="52">
        <v>8</v>
      </c>
      <c r="AA13" s="52">
        <v>6.3</v>
      </c>
      <c r="AB13" s="13">
        <f>SUM(T13:AA13)</f>
        <v>53.3</v>
      </c>
      <c r="AC13" s="14">
        <f>AB13/8</f>
        <v>6.6624999999999996</v>
      </c>
      <c r="AD13" s="57"/>
      <c r="AE13" s="108">
        <v>6.7</v>
      </c>
      <c r="AF13" s="108">
        <v>4.5999999999999996</v>
      </c>
      <c r="AG13" s="88">
        <f>SUM((AE13*0.7)+(AF13*0.3))</f>
        <v>6.0699999999999994</v>
      </c>
      <c r="AH13" s="108"/>
      <c r="AI13" s="90">
        <f>AG13-AH13</f>
        <v>6.0699999999999994</v>
      </c>
      <c r="AJ13" s="59"/>
      <c r="AK13" s="52">
        <v>6.5</v>
      </c>
      <c r="AL13" s="52">
        <v>7.5</v>
      </c>
      <c r="AM13" s="52">
        <v>6.5</v>
      </c>
      <c r="AN13" s="52">
        <v>7</v>
      </c>
      <c r="AO13" s="52">
        <v>7.5</v>
      </c>
      <c r="AP13" s="52">
        <v>5.5</v>
      </c>
      <c r="AQ13" s="52">
        <v>8</v>
      </c>
      <c r="AR13" s="52">
        <v>7.5</v>
      </c>
      <c r="AS13" s="13">
        <f>SUM(AK13:AR13)</f>
        <v>56</v>
      </c>
      <c r="AT13" s="14">
        <f>AS13/8</f>
        <v>7</v>
      </c>
      <c r="AV13" s="52">
        <v>6.5</v>
      </c>
      <c r="AW13" s="52">
        <v>7</v>
      </c>
      <c r="AX13" s="52">
        <v>8</v>
      </c>
      <c r="AY13" s="52">
        <v>6.5</v>
      </c>
      <c r="AZ13" s="52">
        <v>6.5</v>
      </c>
      <c r="BA13" s="14">
        <f>SUM((AV13*0.2),(AW13*0.15),(AX13*0.25),(AY13*0.2),(AZ13*0.2))</f>
        <v>6.9499999999999993</v>
      </c>
      <c r="BB13" s="28"/>
      <c r="BC13" s="14">
        <f>BA13-BB13</f>
        <v>6.9499999999999993</v>
      </c>
      <c r="BE13" s="15">
        <f>SUM((K13*0.25)+(AC13*0.375)+(AT13*0.375))</f>
        <v>6.9334375000000001</v>
      </c>
      <c r="BF13" s="26"/>
      <c r="BG13" s="15">
        <f>SUM((R13*0.25),(AI13*0.5),(BC13*0.25))</f>
        <v>6.3737499999999994</v>
      </c>
      <c r="BI13" s="14">
        <f>BE13</f>
        <v>6.9334375000000001</v>
      </c>
      <c r="BJ13" s="14">
        <f>BG13</f>
        <v>6.3737499999999994</v>
      </c>
      <c r="BK13" s="33">
        <f>AVERAGE(BI13:BJ13)</f>
        <v>6.6535937499999998</v>
      </c>
      <c r="BL13" s="34">
        <v>4</v>
      </c>
    </row>
    <row r="14" spans="1:74">
      <c r="A14" s="64">
        <v>146</v>
      </c>
      <c r="B14" t="s">
        <v>94</v>
      </c>
      <c r="C14" t="s">
        <v>97</v>
      </c>
      <c r="D14" t="s">
        <v>98</v>
      </c>
      <c r="E14" t="s">
        <v>118</v>
      </c>
      <c r="F14" s="52">
        <v>8.5</v>
      </c>
      <c r="G14" s="52">
        <v>8</v>
      </c>
      <c r="H14" s="52">
        <v>8.5</v>
      </c>
      <c r="I14" s="52">
        <v>8</v>
      </c>
      <c r="J14" s="52">
        <v>7</v>
      </c>
      <c r="K14" s="14">
        <f>SUM((F14*0.3),(G14*0.25),(H14*0.25),(I14*0.15),(J14*0.05))</f>
        <v>8.2249999999999996</v>
      </c>
      <c r="L14" s="57"/>
      <c r="M14" s="52">
        <v>8</v>
      </c>
      <c r="N14" s="52">
        <v>8.1999999999999993</v>
      </c>
      <c r="O14" s="52">
        <v>8.1999999999999993</v>
      </c>
      <c r="P14" s="52">
        <v>8</v>
      </c>
      <c r="Q14" s="52">
        <v>7</v>
      </c>
      <c r="R14" s="14">
        <f>SUM((M14*0.3),(N14*0.25),(O14*0.25),(P14*0.15),(Q14*0.05))</f>
        <v>8.0499999999999989</v>
      </c>
      <c r="S14" s="59"/>
      <c r="T14" s="52">
        <v>6.5</v>
      </c>
      <c r="U14" s="52">
        <v>6.3</v>
      </c>
      <c r="V14" s="52">
        <v>6.2</v>
      </c>
      <c r="W14" s="52">
        <v>6.2</v>
      </c>
      <c r="X14" s="52">
        <v>5</v>
      </c>
      <c r="Y14" s="52">
        <v>4</v>
      </c>
      <c r="Z14" s="52">
        <v>6.3</v>
      </c>
      <c r="AA14" s="52">
        <v>6</v>
      </c>
      <c r="AB14" s="13">
        <f>SUM(T14:AA14)</f>
        <v>46.5</v>
      </c>
      <c r="AC14" s="14">
        <f>AB14/8</f>
        <v>5.8125</v>
      </c>
      <c r="AD14" s="57"/>
      <c r="AE14" s="108">
        <v>6.1</v>
      </c>
      <c r="AF14" s="108">
        <v>1.2</v>
      </c>
      <c r="AG14" s="88">
        <f>SUM((AE14*0.7)+(AF14*0.3))</f>
        <v>4.63</v>
      </c>
      <c r="AH14" s="108"/>
      <c r="AI14" s="90">
        <f>AG14-AH14</f>
        <v>4.63</v>
      </c>
      <c r="AJ14" s="59"/>
      <c r="AK14" s="52">
        <v>4.5</v>
      </c>
      <c r="AL14" s="52">
        <v>5.5</v>
      </c>
      <c r="AM14" s="52">
        <v>6.5</v>
      </c>
      <c r="AN14" s="52">
        <v>6.5</v>
      </c>
      <c r="AO14" s="52">
        <v>7</v>
      </c>
      <c r="AP14" s="52">
        <v>5</v>
      </c>
      <c r="AQ14" s="52">
        <v>7.5</v>
      </c>
      <c r="AR14" s="52">
        <v>5</v>
      </c>
      <c r="AS14" s="13">
        <f>SUM(AK14:AR14)</f>
        <v>47.5</v>
      </c>
      <c r="AT14" s="14">
        <f>AS14/8</f>
        <v>5.9375</v>
      </c>
      <c r="AV14" s="52">
        <v>6</v>
      </c>
      <c r="AW14" s="52">
        <v>6</v>
      </c>
      <c r="AX14" s="52">
        <v>7</v>
      </c>
      <c r="AY14" s="52">
        <v>5.5</v>
      </c>
      <c r="AZ14" s="52">
        <v>5</v>
      </c>
      <c r="BA14" s="14">
        <f>SUM((AV14*0.2),(AW14*0.15),(AX14*0.25),(AY14*0.2),(AZ14*0.2))</f>
        <v>5.95</v>
      </c>
      <c r="BB14" s="28"/>
      <c r="BC14" s="14">
        <f>BA14-BB14</f>
        <v>5.95</v>
      </c>
      <c r="BE14" s="15">
        <f>SUM((K14*0.25)+(AC14*0.375)+(AT14*0.375))</f>
        <v>6.4625000000000004</v>
      </c>
      <c r="BF14" s="26"/>
      <c r="BG14" s="15">
        <f>SUM((R14*0.25),(AI14*0.5),(BC14*0.25))</f>
        <v>5.8149999999999995</v>
      </c>
      <c r="BI14" s="14">
        <f>BE14</f>
        <v>6.4625000000000004</v>
      </c>
      <c r="BJ14" s="14">
        <f>BG14</f>
        <v>5.8149999999999995</v>
      </c>
      <c r="BK14" s="33">
        <f>AVERAGE(BI14:BJ14)</f>
        <v>6.1387499999999999</v>
      </c>
      <c r="BL14" s="34">
        <v>5</v>
      </c>
    </row>
    <row r="17" spans="1:6" ht="18.75">
      <c r="A17" s="44"/>
      <c r="B17" s="42"/>
      <c r="C17" s="42"/>
      <c r="D17" s="42"/>
      <c r="E17" s="43"/>
      <c r="F17" s="42"/>
    </row>
    <row r="18" spans="1:6" ht="18.75">
      <c r="A18" s="44"/>
      <c r="B18" s="42"/>
      <c r="C18" s="41"/>
      <c r="D18" s="42"/>
      <c r="E18" s="47"/>
      <c r="F18" s="42"/>
    </row>
    <row r="19" spans="1:6" ht="18.75">
      <c r="A19" s="42"/>
    </row>
    <row r="20" spans="1:6" ht="18.75">
      <c r="A20" s="42"/>
    </row>
    <row r="21" spans="1:6" ht="18.75">
      <c r="A21" s="42"/>
    </row>
    <row r="22" spans="1:6" ht="18.75">
      <c r="A22" s="42"/>
      <c r="B22" s="45"/>
      <c r="C22" s="40"/>
      <c r="D22" s="45"/>
      <c r="E22" s="46"/>
      <c r="F22" s="46"/>
    </row>
  </sheetData>
  <sortState ref="A10:BL14">
    <sortCondition descending="1" ref="BK10:BK14"/>
  </sortState>
  <mergeCells count="1">
    <mergeCell ref="A3:B3"/>
  </mergeCells>
  <phoneticPr fontId="10" type="noConversion"/>
  <pageMargins left="0.75" right="0.75" top="1" bottom="1" header="0.5" footer="0.5"/>
  <pageSetup paperSize="9" scale="91" orientation="landscape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8"/>
  <sheetViews>
    <sheetView zoomScale="110" zoomScaleNormal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5.42578125" style="3" customWidth="1"/>
    <col min="2" max="2" width="18.85546875" style="3" customWidth="1"/>
    <col min="3" max="3" width="19" style="3" customWidth="1"/>
    <col min="4" max="4" width="15.28515625" style="3" customWidth="1"/>
    <col min="5" max="5" width="14.28515625" style="3" customWidth="1"/>
    <col min="6" max="10" width="5.28515625" style="3" customWidth="1"/>
    <col min="11" max="11" width="8.7109375" style="3" customWidth="1"/>
    <col min="12" max="12" width="3.28515625" style="3" customWidth="1"/>
    <col min="13" max="17" width="5.7109375" style="3" customWidth="1"/>
    <col min="18" max="18" width="9.140625" style="3" customWidth="1"/>
    <col min="19" max="19" width="3.28515625" style="3" customWidth="1"/>
    <col min="20" max="21" width="5.7109375" style="3" customWidth="1"/>
    <col min="22" max="22" width="6.28515625" style="3" customWidth="1"/>
    <col min="23" max="23" width="6.7109375" style="3" customWidth="1"/>
    <col min="24" max="26" width="5.7109375" style="3" customWidth="1"/>
    <col min="27" max="27" width="7.140625" style="3" customWidth="1"/>
    <col min="28" max="28" width="6.5703125" style="3" customWidth="1"/>
    <col min="29" max="29" width="3" style="3" customWidth="1"/>
    <col min="30" max="30" width="10.28515625" style="3" customWidth="1"/>
    <col min="31" max="31" width="7" style="3" customWidth="1"/>
    <col min="32" max="32" width="9.42578125" style="3" customWidth="1"/>
    <col min="33" max="33" width="5.28515625" style="3" customWidth="1"/>
    <col min="34" max="36" width="5.7109375" style="3" customWidth="1"/>
    <col min="37" max="37" width="5.42578125" style="3" customWidth="1"/>
    <col min="38" max="42" width="5.7109375" style="3" customWidth="1"/>
    <col min="43" max="43" width="6.85546875" style="16" customWidth="1"/>
    <col min="44" max="47" width="5.85546875" style="3" customWidth="1"/>
    <col min="48" max="48" width="10.42578125" style="3" customWidth="1"/>
    <col min="49" max="49" width="6" style="16" customWidth="1"/>
    <col min="50" max="50" width="12.140625" style="3" customWidth="1"/>
    <col min="51" max="51" width="2.7109375" style="16" customWidth="1"/>
    <col min="52" max="52" width="10.42578125" style="3" customWidth="1"/>
    <col min="53" max="53" width="2.7109375" style="16" customWidth="1"/>
    <col min="54" max="55" width="9.140625" style="3"/>
    <col min="56" max="56" width="11.28515625" style="3" customWidth="1"/>
    <col min="57" max="16384" width="9.140625" style="3"/>
  </cols>
  <sheetData>
    <row r="1" spans="1:58" ht="15.75">
      <c r="A1" s="170" t="s">
        <v>116</v>
      </c>
      <c r="D1" s="66" t="s">
        <v>0</v>
      </c>
      <c r="E1" s="66" t="s">
        <v>1</v>
      </c>
      <c r="G1" s="16"/>
      <c r="H1" s="4"/>
      <c r="I1" s="4"/>
      <c r="J1" s="4"/>
      <c r="K1" s="4"/>
      <c r="L1" s="4"/>
      <c r="T1" s="4"/>
      <c r="U1" s="4"/>
      <c r="V1" s="4"/>
      <c r="W1" s="16"/>
      <c r="AA1" s="4"/>
      <c r="AB1" s="4"/>
      <c r="AC1" s="61"/>
      <c r="AM1" s="4"/>
      <c r="AN1" s="4"/>
      <c r="AO1" s="4"/>
      <c r="AP1" s="16"/>
      <c r="AQ1" s="3"/>
      <c r="AS1" s="4"/>
      <c r="AT1" s="4"/>
      <c r="AU1" s="4"/>
      <c r="AW1" s="3"/>
      <c r="BD1" s="6">
        <f ca="1">NOW()</f>
        <v>42863.428831481484</v>
      </c>
    </row>
    <row r="2" spans="1:58" ht="15.75">
      <c r="A2" s="19"/>
      <c r="D2" s="66"/>
      <c r="E2" s="66" t="s">
        <v>2</v>
      </c>
      <c r="G2" s="16"/>
      <c r="W2" s="16"/>
      <c r="AC2" s="62"/>
      <c r="AP2" s="16"/>
      <c r="AQ2" s="3"/>
      <c r="AW2" s="3"/>
      <c r="BD2" s="9">
        <f ca="1">NOW()</f>
        <v>42863.428831481484</v>
      </c>
    </row>
    <row r="3" spans="1:58" ht="15.75">
      <c r="A3" s="221" t="s">
        <v>117</v>
      </c>
      <c r="B3" s="222"/>
      <c r="D3" s="66"/>
      <c r="E3" s="66" t="s">
        <v>3</v>
      </c>
      <c r="F3" s="8" t="s">
        <v>58</v>
      </c>
      <c r="G3" s="16"/>
      <c r="H3" s="8"/>
      <c r="M3" s="7" t="s">
        <v>37</v>
      </c>
      <c r="T3" s="8" t="s">
        <v>58</v>
      </c>
      <c r="W3" s="16"/>
      <c r="AC3" s="16"/>
      <c r="AD3" s="7" t="s">
        <v>37</v>
      </c>
      <c r="AM3" s="8" t="s">
        <v>58</v>
      </c>
      <c r="AP3" s="16"/>
      <c r="AQ3" s="3"/>
      <c r="AV3" s="7" t="s">
        <v>37</v>
      </c>
      <c r="AW3" s="7"/>
      <c r="AX3" s="7"/>
    </row>
    <row r="4" spans="1:58" ht="15.75">
      <c r="A4" s="19"/>
      <c r="D4" s="66"/>
      <c r="G4" s="16"/>
      <c r="W4" s="16"/>
      <c r="AC4" s="16"/>
      <c r="AP4" s="16"/>
      <c r="AQ4" s="3"/>
      <c r="AW4" s="3"/>
    </row>
    <row r="5" spans="1:58" ht="15.75">
      <c r="A5" s="170" t="s">
        <v>12</v>
      </c>
      <c r="B5" s="7"/>
      <c r="F5" s="7" t="s">
        <v>85</v>
      </c>
      <c r="G5" s="17"/>
      <c r="I5" s="7"/>
      <c r="M5" s="7" t="s">
        <v>85</v>
      </c>
      <c r="T5" s="7" t="s">
        <v>56</v>
      </c>
      <c r="W5" s="16"/>
      <c r="AC5" s="16"/>
      <c r="AD5" s="7" t="s">
        <v>84</v>
      </c>
      <c r="AJ5" s="7"/>
      <c r="AK5" s="7"/>
      <c r="AM5" s="7" t="s">
        <v>57</v>
      </c>
      <c r="AP5" s="16"/>
      <c r="AQ5" s="3"/>
      <c r="AV5" s="7" t="s">
        <v>86</v>
      </c>
      <c r="AW5" s="7"/>
      <c r="AX5" s="7"/>
    </row>
    <row r="6" spans="1:58" ht="15.75">
      <c r="A6" s="19" t="s">
        <v>91</v>
      </c>
      <c r="B6" s="7">
        <v>3</v>
      </c>
      <c r="F6" s="3" t="str">
        <f>E1</f>
        <v xml:space="preserve">a </v>
      </c>
      <c r="G6" s="16"/>
      <c r="M6" s="3" t="str">
        <f>E1</f>
        <v xml:space="preserve">a </v>
      </c>
      <c r="S6" s="16"/>
      <c r="T6" s="3" t="str">
        <f>E3</f>
        <v>c</v>
      </c>
      <c r="W6" s="16"/>
      <c r="AC6" s="16"/>
      <c r="AD6" s="3" t="str">
        <f>E3</f>
        <v>c</v>
      </c>
      <c r="AM6" s="3" t="str">
        <f>E2</f>
        <v>b</v>
      </c>
      <c r="AP6" s="16"/>
      <c r="AQ6" s="3"/>
      <c r="AV6" s="3" t="str">
        <f>E2</f>
        <v>b</v>
      </c>
      <c r="AW6" s="3"/>
    </row>
    <row r="7" spans="1:58">
      <c r="F7" s="35" t="s">
        <v>255</v>
      </c>
      <c r="K7" s="4"/>
      <c r="L7" s="18"/>
      <c r="M7" s="35" t="s">
        <v>255</v>
      </c>
      <c r="N7" s="35"/>
      <c r="O7" s="35"/>
      <c r="P7" s="35"/>
      <c r="Q7" s="21"/>
      <c r="S7" s="16"/>
      <c r="U7" s="4"/>
      <c r="V7" s="4"/>
      <c r="W7" s="4"/>
      <c r="X7" s="4"/>
      <c r="Y7" s="4"/>
      <c r="Z7" s="4"/>
      <c r="AA7" s="4"/>
      <c r="AB7" s="4"/>
      <c r="AC7" s="16"/>
      <c r="AK7" s="3" t="s">
        <v>83</v>
      </c>
      <c r="AL7" s="16"/>
      <c r="AM7" s="3" t="s">
        <v>32</v>
      </c>
      <c r="AN7" s="4"/>
      <c r="AO7" s="4"/>
      <c r="AP7" s="4"/>
      <c r="AQ7" s="4"/>
      <c r="AR7" s="4"/>
      <c r="AS7" s="4"/>
      <c r="AT7" s="4"/>
      <c r="AU7" s="4"/>
      <c r="AV7" s="7"/>
      <c r="AW7" s="3" t="s">
        <v>35</v>
      </c>
      <c r="AX7" s="3" t="s">
        <v>41</v>
      </c>
      <c r="AZ7" s="21" t="s">
        <v>88</v>
      </c>
      <c r="BB7" s="7" t="s">
        <v>89</v>
      </c>
      <c r="BC7" s="31" t="s">
        <v>90</v>
      </c>
      <c r="BD7" s="30"/>
    </row>
    <row r="8" spans="1:58" s="35" customFormat="1">
      <c r="A8" s="49" t="s">
        <v>60</v>
      </c>
      <c r="B8" s="49" t="s">
        <v>61</v>
      </c>
      <c r="C8" s="49" t="s">
        <v>62</v>
      </c>
      <c r="D8" s="49" t="s">
        <v>63</v>
      </c>
      <c r="E8" s="49" t="s">
        <v>64</v>
      </c>
      <c r="F8" s="50" t="s">
        <v>22</v>
      </c>
      <c r="G8" s="50" t="s">
        <v>23</v>
      </c>
      <c r="H8" s="50" t="s">
        <v>24</v>
      </c>
      <c r="I8" s="50" t="s">
        <v>25</v>
      </c>
      <c r="J8" s="50" t="s">
        <v>26</v>
      </c>
      <c r="K8" s="50" t="s">
        <v>62</v>
      </c>
      <c r="L8" s="156"/>
      <c r="M8" s="50" t="s">
        <v>22</v>
      </c>
      <c r="N8" s="50" t="s">
        <v>23</v>
      </c>
      <c r="O8" s="50" t="s">
        <v>24</v>
      </c>
      <c r="P8" s="50" t="s">
        <v>25</v>
      </c>
      <c r="Q8" s="50" t="s">
        <v>26</v>
      </c>
      <c r="R8" s="50" t="s">
        <v>62</v>
      </c>
      <c r="S8" s="160"/>
      <c r="T8" s="49" t="s">
        <v>65</v>
      </c>
      <c r="U8" s="49" t="s">
        <v>66</v>
      </c>
      <c r="V8" s="49" t="s">
        <v>78</v>
      </c>
      <c r="W8" s="49" t="s">
        <v>75</v>
      </c>
      <c r="X8" s="49" t="s">
        <v>256</v>
      </c>
      <c r="Y8" s="49" t="s">
        <v>257</v>
      </c>
      <c r="Z8" s="49" t="s">
        <v>238</v>
      </c>
      <c r="AA8" s="49" t="s">
        <v>74</v>
      </c>
      <c r="AB8" s="49" t="s">
        <v>73</v>
      </c>
      <c r="AC8" s="160"/>
      <c r="AD8" s="50" t="s">
        <v>27</v>
      </c>
      <c r="AE8" s="50" t="s">
        <v>28</v>
      </c>
      <c r="AF8" s="50" t="s">
        <v>29</v>
      </c>
      <c r="AG8" s="50" t="s">
        <v>30</v>
      </c>
      <c r="AH8" s="50" t="s">
        <v>31</v>
      </c>
      <c r="AI8" s="50" t="s">
        <v>69</v>
      </c>
      <c r="AJ8" s="49" t="s">
        <v>54</v>
      </c>
      <c r="AK8" s="49" t="s">
        <v>43</v>
      </c>
      <c r="AL8" s="157"/>
      <c r="AM8" s="49" t="s">
        <v>65</v>
      </c>
      <c r="AN8" s="49" t="s">
        <v>66</v>
      </c>
      <c r="AO8" s="49" t="s">
        <v>78</v>
      </c>
      <c r="AP8" s="49" t="s">
        <v>75</v>
      </c>
      <c r="AQ8" s="49" t="s">
        <v>256</v>
      </c>
      <c r="AR8" s="49" t="s">
        <v>257</v>
      </c>
      <c r="AS8" s="49" t="s">
        <v>238</v>
      </c>
      <c r="AT8" s="49" t="s">
        <v>74</v>
      </c>
      <c r="AU8" s="49" t="s">
        <v>73</v>
      </c>
      <c r="AV8" s="49" t="s">
        <v>72</v>
      </c>
      <c r="AW8" s="49" t="s">
        <v>34</v>
      </c>
      <c r="AX8" s="49" t="s">
        <v>43</v>
      </c>
      <c r="AY8" s="160"/>
      <c r="AZ8" s="38" t="s">
        <v>68</v>
      </c>
      <c r="BA8" s="55"/>
      <c r="BB8" s="159" t="s">
        <v>68</v>
      </c>
      <c r="BC8" s="159" t="s">
        <v>68</v>
      </c>
      <c r="BD8" s="159" t="s">
        <v>71</v>
      </c>
      <c r="BE8" s="49"/>
      <c r="BF8" s="49"/>
    </row>
    <row r="9" spans="1:58" s="35" customFormat="1">
      <c r="F9" s="30"/>
      <c r="G9" s="30"/>
      <c r="H9" s="30"/>
      <c r="I9" s="30"/>
      <c r="J9" s="30"/>
      <c r="K9" s="30"/>
      <c r="L9" s="10"/>
      <c r="M9" s="30"/>
      <c r="N9" s="30"/>
      <c r="O9" s="30"/>
      <c r="P9" s="30"/>
      <c r="Q9" s="30"/>
      <c r="R9" s="30"/>
      <c r="S9" s="29"/>
      <c r="AC9" s="29"/>
      <c r="AD9" s="30"/>
      <c r="AE9" s="30"/>
      <c r="AF9" s="30"/>
      <c r="AG9" s="30"/>
      <c r="AH9" s="30"/>
      <c r="AI9" s="30"/>
      <c r="AL9" s="32"/>
      <c r="AY9" s="29"/>
      <c r="AZ9" s="21"/>
      <c r="BA9" s="18"/>
      <c r="BB9" s="31"/>
      <c r="BC9" s="31"/>
      <c r="BD9" s="31"/>
    </row>
    <row r="10" spans="1:58" ht="15" customHeight="1">
      <c r="A10" s="64">
        <v>124</v>
      </c>
      <c r="B10" t="s">
        <v>137</v>
      </c>
      <c r="C10" t="s">
        <v>97</v>
      </c>
      <c r="D10" t="s">
        <v>98</v>
      </c>
      <c r="E10" t="s">
        <v>104</v>
      </c>
      <c r="F10" s="52">
        <v>7.5</v>
      </c>
      <c r="G10" s="52">
        <v>6.5</v>
      </c>
      <c r="H10" s="52">
        <v>7.5</v>
      </c>
      <c r="I10" s="52">
        <v>8</v>
      </c>
      <c r="J10" s="52">
        <v>8</v>
      </c>
      <c r="K10" s="14">
        <f t="shared" ref="K10:K28" si="0">SUM((F10*0.3),(G10*0.25),(H10*0.25),(I10*0.15),(J10*0.05))</f>
        <v>7.3500000000000005</v>
      </c>
      <c r="L10" s="5"/>
      <c r="M10" s="52">
        <v>7</v>
      </c>
      <c r="N10" s="52">
        <v>7.2</v>
      </c>
      <c r="O10" s="52">
        <v>7.5</v>
      </c>
      <c r="P10" s="52">
        <v>7.8</v>
      </c>
      <c r="Q10" s="52">
        <v>8</v>
      </c>
      <c r="R10" s="14">
        <f t="shared" ref="R10:R28" si="1">SUM((M10*0.3),(N10*0.25),(O10*0.25),(P10*0.15),(Q10*0.05))</f>
        <v>7.3450000000000006</v>
      </c>
      <c r="S10" s="23"/>
      <c r="T10" s="52">
        <v>4.5</v>
      </c>
      <c r="U10" s="52">
        <v>6.3</v>
      </c>
      <c r="V10" s="52">
        <v>6.5</v>
      </c>
      <c r="W10" s="52">
        <v>6.3</v>
      </c>
      <c r="X10" s="52">
        <v>6.5</v>
      </c>
      <c r="Y10" s="52">
        <v>6.5</v>
      </c>
      <c r="Z10" s="52">
        <v>6.3</v>
      </c>
      <c r="AA10" s="13">
        <f t="shared" ref="AA10:AA28" si="2">SUM(T10:Z10)</f>
        <v>42.9</v>
      </c>
      <c r="AB10" s="14">
        <f t="shared" ref="AB10:AB28" si="3">AA10/7</f>
        <v>6.1285714285714281</v>
      </c>
      <c r="AC10" s="23"/>
      <c r="AD10" s="52">
        <v>6</v>
      </c>
      <c r="AE10" s="52">
        <v>6</v>
      </c>
      <c r="AF10" s="52">
        <v>5</v>
      </c>
      <c r="AG10" s="52">
        <v>5.2</v>
      </c>
      <c r="AH10" s="52">
        <v>5.3</v>
      </c>
      <c r="AI10" s="14">
        <f t="shared" ref="AI10:AI28" si="4">SUM((AD10*0.2),(AE10*0.15),(AF10*0.25),(AG10*0.2),(AH10*0.2))</f>
        <v>5.4500000000000011</v>
      </c>
      <c r="AJ10" s="28"/>
      <c r="AK10" s="14">
        <f t="shared" ref="AK10:AK28" si="5">AI10-AJ10</f>
        <v>5.4500000000000011</v>
      </c>
      <c r="AL10" s="23"/>
      <c r="AM10" s="52">
        <v>4.8</v>
      </c>
      <c r="AN10" s="52">
        <v>7</v>
      </c>
      <c r="AO10" s="52">
        <v>6.8</v>
      </c>
      <c r="AP10" s="52">
        <v>6.6</v>
      </c>
      <c r="AQ10" s="52">
        <v>5.8</v>
      </c>
      <c r="AR10" s="52">
        <v>6.5</v>
      </c>
      <c r="AS10" s="52">
        <v>5.4</v>
      </c>
      <c r="AT10" s="13">
        <f t="shared" ref="AT10:AT28" si="6">SUM(AM10:AS10)</f>
        <v>42.9</v>
      </c>
      <c r="AU10" s="14">
        <f t="shared" ref="AU10:AU28" si="7">AT10/7</f>
        <v>6.1285714285714281</v>
      </c>
      <c r="AV10" s="52">
        <v>7.8</v>
      </c>
      <c r="AW10" s="28"/>
      <c r="AX10" s="14">
        <f t="shared" ref="AX10:AX28" si="8">AV10-AW10</f>
        <v>7.8</v>
      </c>
      <c r="AY10" s="23"/>
      <c r="AZ10" s="15">
        <f t="shared" ref="AZ10:AZ28" si="9">SUM((K10*0.25)+(AB10*0.375)+(AU10*0.375))</f>
        <v>6.4339285714285719</v>
      </c>
      <c r="BA10" s="26"/>
      <c r="BB10" s="15">
        <f t="shared" ref="BB10:BB28" si="10">SUM((R10*0.25),(AK10*0.25),(AX10*0.5))</f>
        <v>7.0987500000000008</v>
      </c>
      <c r="BC10" s="33">
        <f t="shared" ref="BC10:BC28" si="11">AVERAGE(AZ10:BB10)</f>
        <v>6.7663392857142863</v>
      </c>
      <c r="BD10" s="34">
        <f>RANK(BC10,BC$10:BC$35)</f>
        <v>1</v>
      </c>
    </row>
    <row r="11" spans="1:58" ht="15" customHeight="1">
      <c r="A11" s="64">
        <v>149</v>
      </c>
      <c r="B11" t="s">
        <v>128</v>
      </c>
      <c r="C11" s="127" t="s">
        <v>252</v>
      </c>
      <c r="D11" s="127" t="s">
        <v>120</v>
      </c>
      <c r="E11" t="s">
        <v>143</v>
      </c>
      <c r="F11" s="52">
        <v>7</v>
      </c>
      <c r="G11" s="52">
        <v>7</v>
      </c>
      <c r="H11" s="52">
        <v>7.5</v>
      </c>
      <c r="I11" s="52">
        <v>8</v>
      </c>
      <c r="J11" s="52">
        <v>7</v>
      </c>
      <c r="K11" s="14">
        <f t="shared" si="0"/>
        <v>7.2749999999999995</v>
      </c>
      <c r="L11" s="5"/>
      <c r="M11" s="52">
        <v>6.5</v>
      </c>
      <c r="N11" s="52">
        <v>6</v>
      </c>
      <c r="O11" s="52">
        <v>7</v>
      </c>
      <c r="P11" s="52">
        <v>7.5</v>
      </c>
      <c r="Q11" s="52">
        <v>7</v>
      </c>
      <c r="R11" s="14">
        <f t="shared" si="1"/>
        <v>6.6749999999999998</v>
      </c>
      <c r="S11" s="23"/>
      <c r="T11" s="52">
        <v>6</v>
      </c>
      <c r="U11" s="52">
        <v>7</v>
      </c>
      <c r="V11" s="52">
        <v>6.5</v>
      </c>
      <c r="W11" s="52">
        <v>7</v>
      </c>
      <c r="X11" s="52">
        <v>7</v>
      </c>
      <c r="Y11" s="52">
        <v>5.3</v>
      </c>
      <c r="Z11" s="52">
        <v>6.5</v>
      </c>
      <c r="AA11" s="13">
        <f t="shared" si="2"/>
        <v>45.3</v>
      </c>
      <c r="AB11" s="14">
        <f t="shared" si="3"/>
        <v>6.4714285714285706</v>
      </c>
      <c r="AC11" s="23"/>
      <c r="AD11" s="52">
        <v>5</v>
      </c>
      <c r="AE11" s="52">
        <v>4.5</v>
      </c>
      <c r="AF11" s="52">
        <v>4</v>
      </c>
      <c r="AG11" s="52">
        <v>2</v>
      </c>
      <c r="AH11" s="52">
        <v>5.3</v>
      </c>
      <c r="AI11" s="14">
        <f t="shared" si="4"/>
        <v>4.1349999999999998</v>
      </c>
      <c r="AJ11" s="28"/>
      <c r="AK11" s="14">
        <f t="shared" si="5"/>
        <v>4.1349999999999998</v>
      </c>
      <c r="AL11" s="23"/>
      <c r="AM11" s="52">
        <v>4.8</v>
      </c>
      <c r="AN11" s="52">
        <v>5.2</v>
      </c>
      <c r="AO11" s="52">
        <v>5.2</v>
      </c>
      <c r="AP11" s="52">
        <v>8</v>
      </c>
      <c r="AQ11" s="52">
        <v>5.5</v>
      </c>
      <c r="AR11" s="52">
        <v>4.8</v>
      </c>
      <c r="AS11" s="52">
        <v>6.4</v>
      </c>
      <c r="AT11" s="13">
        <f t="shared" si="6"/>
        <v>39.9</v>
      </c>
      <c r="AU11" s="14">
        <f t="shared" si="7"/>
        <v>5.7</v>
      </c>
      <c r="AV11" s="52">
        <v>7.82</v>
      </c>
      <c r="AW11" s="28"/>
      <c r="AX11" s="14">
        <f t="shared" si="8"/>
        <v>7.82</v>
      </c>
      <c r="AY11" s="23"/>
      <c r="AZ11" s="15">
        <f t="shared" si="9"/>
        <v>6.3830357142857137</v>
      </c>
      <c r="BA11" s="26"/>
      <c r="BB11" s="15">
        <f t="shared" si="10"/>
        <v>6.6124999999999998</v>
      </c>
      <c r="BC11" s="33">
        <f t="shared" si="11"/>
        <v>6.4977678571428568</v>
      </c>
      <c r="BD11" s="34">
        <f t="shared" ref="BD11:BD28" si="12">RANK(BC11,BC$10:BC$35)</f>
        <v>2</v>
      </c>
    </row>
    <row r="12" spans="1:58" ht="15" customHeight="1">
      <c r="A12" s="64">
        <v>145</v>
      </c>
      <c r="B12" t="s">
        <v>132</v>
      </c>
      <c r="C12" t="s">
        <v>168</v>
      </c>
      <c r="D12" t="s">
        <v>146</v>
      </c>
      <c r="E12" t="s">
        <v>126</v>
      </c>
      <c r="F12" s="52">
        <v>6.5</v>
      </c>
      <c r="G12" s="52">
        <v>6</v>
      </c>
      <c r="H12" s="52">
        <v>7</v>
      </c>
      <c r="I12" s="52">
        <v>7</v>
      </c>
      <c r="J12" s="52">
        <v>6.5</v>
      </c>
      <c r="K12" s="14">
        <f t="shared" si="0"/>
        <v>6.5750000000000002</v>
      </c>
      <c r="L12" s="5"/>
      <c r="M12" s="52">
        <v>7</v>
      </c>
      <c r="N12" s="52">
        <v>5.5</v>
      </c>
      <c r="O12" s="52">
        <v>7</v>
      </c>
      <c r="P12" s="52">
        <v>7.5</v>
      </c>
      <c r="Q12" s="52">
        <v>6.5</v>
      </c>
      <c r="R12" s="14">
        <f t="shared" si="1"/>
        <v>6.6749999999999998</v>
      </c>
      <c r="S12" s="23"/>
      <c r="T12" s="52">
        <v>6</v>
      </c>
      <c r="U12" s="52">
        <v>6.3</v>
      </c>
      <c r="V12" s="52">
        <v>6</v>
      </c>
      <c r="W12" s="52">
        <v>5.3</v>
      </c>
      <c r="X12" s="52">
        <v>6</v>
      </c>
      <c r="Y12" s="52">
        <v>6.3</v>
      </c>
      <c r="Z12" s="52">
        <v>6.7</v>
      </c>
      <c r="AA12" s="13">
        <f t="shared" si="2"/>
        <v>42.6</v>
      </c>
      <c r="AB12" s="14">
        <f t="shared" si="3"/>
        <v>6.0857142857142863</v>
      </c>
      <c r="AC12" s="23"/>
      <c r="AD12" s="52">
        <v>4</v>
      </c>
      <c r="AE12" s="52">
        <v>5.5</v>
      </c>
      <c r="AF12" s="52">
        <v>5.5</v>
      </c>
      <c r="AG12" s="52">
        <v>4.7</v>
      </c>
      <c r="AH12" s="52">
        <v>5.3</v>
      </c>
      <c r="AI12" s="14">
        <f t="shared" si="4"/>
        <v>5</v>
      </c>
      <c r="AJ12" s="28"/>
      <c r="AK12" s="14">
        <f t="shared" si="5"/>
        <v>5</v>
      </c>
      <c r="AL12" s="23"/>
      <c r="AM12" s="52">
        <v>5.2</v>
      </c>
      <c r="AN12" s="52">
        <v>6.5</v>
      </c>
      <c r="AO12" s="52">
        <v>6.2</v>
      </c>
      <c r="AP12" s="52">
        <v>7.4</v>
      </c>
      <c r="AQ12" s="52">
        <v>6</v>
      </c>
      <c r="AR12" s="52">
        <v>5.8</v>
      </c>
      <c r="AS12" s="52">
        <v>5.8</v>
      </c>
      <c r="AT12" s="13">
        <f t="shared" si="6"/>
        <v>42.899999999999991</v>
      </c>
      <c r="AU12" s="14">
        <f t="shared" si="7"/>
        <v>6.1285714285714272</v>
      </c>
      <c r="AV12" s="52">
        <v>7.2</v>
      </c>
      <c r="AW12" s="28"/>
      <c r="AX12" s="14">
        <f t="shared" si="8"/>
        <v>7.2</v>
      </c>
      <c r="AY12" s="23"/>
      <c r="AZ12" s="15">
        <f t="shared" si="9"/>
        <v>6.2241071428571431</v>
      </c>
      <c r="BA12" s="26"/>
      <c r="BB12" s="15">
        <f t="shared" si="10"/>
        <v>6.5187500000000007</v>
      </c>
      <c r="BC12" s="33">
        <f t="shared" si="11"/>
        <v>6.3714285714285719</v>
      </c>
      <c r="BD12" s="34">
        <f t="shared" si="12"/>
        <v>3</v>
      </c>
    </row>
    <row r="13" spans="1:58" ht="15" customHeight="1">
      <c r="A13" s="64">
        <v>128</v>
      </c>
      <c r="B13" t="s">
        <v>135</v>
      </c>
      <c r="C13" t="s">
        <v>251</v>
      </c>
      <c r="D13" t="s">
        <v>210</v>
      </c>
      <c r="E13" t="s">
        <v>104</v>
      </c>
      <c r="F13" s="52">
        <v>6.5</v>
      </c>
      <c r="G13" s="52">
        <v>7</v>
      </c>
      <c r="H13" s="52">
        <v>6</v>
      </c>
      <c r="I13" s="52">
        <v>6.5</v>
      </c>
      <c r="J13" s="52">
        <v>7.5</v>
      </c>
      <c r="K13" s="14">
        <f t="shared" si="0"/>
        <v>6.55</v>
      </c>
      <c r="L13" s="5"/>
      <c r="M13" s="52">
        <v>6.5</v>
      </c>
      <c r="N13" s="52">
        <v>7</v>
      </c>
      <c r="O13" s="52">
        <v>6</v>
      </c>
      <c r="P13" s="52">
        <v>7</v>
      </c>
      <c r="Q13" s="52">
        <v>7.5</v>
      </c>
      <c r="R13" s="14">
        <f t="shared" si="1"/>
        <v>6.625</v>
      </c>
      <c r="S13" s="23"/>
      <c r="T13" s="52">
        <v>6.5</v>
      </c>
      <c r="U13" s="52">
        <v>6.5</v>
      </c>
      <c r="V13" s="52">
        <v>5.3</v>
      </c>
      <c r="W13" s="52">
        <v>3.7</v>
      </c>
      <c r="X13" s="52">
        <v>6</v>
      </c>
      <c r="Y13" s="52">
        <v>6</v>
      </c>
      <c r="Z13" s="52">
        <v>6.3</v>
      </c>
      <c r="AA13" s="13">
        <f t="shared" si="2"/>
        <v>40.299999999999997</v>
      </c>
      <c r="AB13" s="14">
        <f t="shared" si="3"/>
        <v>5.7571428571428571</v>
      </c>
      <c r="AC13" s="23"/>
      <c r="AD13" s="52">
        <v>5</v>
      </c>
      <c r="AE13" s="52">
        <v>6</v>
      </c>
      <c r="AF13" s="52">
        <v>6</v>
      </c>
      <c r="AG13" s="52">
        <v>5.3</v>
      </c>
      <c r="AH13" s="52">
        <v>5.2</v>
      </c>
      <c r="AI13" s="14">
        <f t="shared" si="4"/>
        <v>5.5</v>
      </c>
      <c r="AJ13" s="28"/>
      <c r="AK13" s="14">
        <f t="shared" si="5"/>
        <v>5.5</v>
      </c>
      <c r="AL13" s="23"/>
      <c r="AM13" s="52">
        <v>5</v>
      </c>
      <c r="AN13" s="52">
        <v>6</v>
      </c>
      <c r="AO13" s="52">
        <v>4.8</v>
      </c>
      <c r="AP13" s="52">
        <v>6</v>
      </c>
      <c r="AQ13" s="52">
        <v>5.4</v>
      </c>
      <c r="AR13" s="52">
        <v>6.4</v>
      </c>
      <c r="AS13" s="52">
        <v>5.6</v>
      </c>
      <c r="AT13" s="13">
        <f t="shared" si="6"/>
        <v>39.200000000000003</v>
      </c>
      <c r="AU13" s="14">
        <f t="shared" si="7"/>
        <v>5.6000000000000005</v>
      </c>
      <c r="AV13" s="52">
        <v>6.72</v>
      </c>
      <c r="AW13" s="28"/>
      <c r="AX13" s="14">
        <f t="shared" si="8"/>
        <v>6.72</v>
      </c>
      <c r="AY13" s="23"/>
      <c r="AZ13" s="15">
        <f t="shared" si="9"/>
        <v>5.8964285714285722</v>
      </c>
      <c r="BA13" s="26"/>
      <c r="BB13" s="15">
        <f t="shared" si="10"/>
        <v>6.3912499999999994</v>
      </c>
      <c r="BC13" s="33">
        <f t="shared" si="11"/>
        <v>6.1438392857142858</v>
      </c>
      <c r="BD13" s="34">
        <f t="shared" si="12"/>
        <v>4</v>
      </c>
    </row>
    <row r="14" spans="1:58" ht="15" customHeight="1">
      <c r="A14" s="64">
        <v>141</v>
      </c>
      <c r="B14" t="s">
        <v>130</v>
      </c>
      <c r="C14" t="s">
        <v>168</v>
      </c>
      <c r="D14" t="s">
        <v>146</v>
      </c>
      <c r="E14" t="s">
        <v>126</v>
      </c>
      <c r="F14" s="52">
        <v>6.5</v>
      </c>
      <c r="G14" s="52">
        <v>5.5</v>
      </c>
      <c r="H14" s="52">
        <v>7</v>
      </c>
      <c r="I14" s="52">
        <v>7</v>
      </c>
      <c r="J14" s="52">
        <v>6.5</v>
      </c>
      <c r="K14" s="14">
        <f t="shared" si="0"/>
        <v>6.45</v>
      </c>
      <c r="L14" s="5"/>
      <c r="M14" s="52">
        <v>6.5</v>
      </c>
      <c r="N14" s="52">
        <v>6</v>
      </c>
      <c r="O14" s="52">
        <v>6</v>
      </c>
      <c r="P14" s="52">
        <v>7.2</v>
      </c>
      <c r="Q14" s="52">
        <v>6.5</v>
      </c>
      <c r="R14" s="14">
        <f t="shared" si="1"/>
        <v>6.3550000000000004</v>
      </c>
      <c r="S14" s="23"/>
      <c r="T14" s="52">
        <v>5.5</v>
      </c>
      <c r="U14" s="52">
        <v>6.3</v>
      </c>
      <c r="V14" s="52">
        <v>6.3</v>
      </c>
      <c r="W14" s="52">
        <v>7</v>
      </c>
      <c r="X14" s="52">
        <v>6.2</v>
      </c>
      <c r="Y14" s="52">
        <v>6</v>
      </c>
      <c r="Z14" s="52">
        <v>6</v>
      </c>
      <c r="AA14" s="13">
        <f t="shared" si="2"/>
        <v>43.3</v>
      </c>
      <c r="AB14" s="14">
        <f t="shared" si="3"/>
        <v>6.1857142857142851</v>
      </c>
      <c r="AC14" s="23"/>
      <c r="AD14" s="52">
        <v>4</v>
      </c>
      <c r="AE14" s="52">
        <v>4</v>
      </c>
      <c r="AF14" s="52">
        <v>5.3</v>
      </c>
      <c r="AG14" s="52">
        <v>5.5</v>
      </c>
      <c r="AH14" s="52">
        <v>4.7</v>
      </c>
      <c r="AI14" s="14">
        <f t="shared" si="4"/>
        <v>4.7649999999999997</v>
      </c>
      <c r="AJ14" s="28"/>
      <c r="AK14" s="14">
        <f t="shared" si="5"/>
        <v>4.7649999999999997</v>
      </c>
      <c r="AL14" s="23"/>
      <c r="AM14" s="52">
        <v>5</v>
      </c>
      <c r="AN14" s="52">
        <v>5.4</v>
      </c>
      <c r="AO14" s="52">
        <v>5</v>
      </c>
      <c r="AP14" s="52">
        <v>6.4</v>
      </c>
      <c r="AQ14" s="52">
        <v>5.2</v>
      </c>
      <c r="AR14" s="52">
        <v>4.8</v>
      </c>
      <c r="AS14" s="52">
        <v>4.8</v>
      </c>
      <c r="AT14" s="13">
        <f t="shared" si="6"/>
        <v>36.6</v>
      </c>
      <c r="AU14" s="14">
        <f t="shared" si="7"/>
        <v>5.2285714285714286</v>
      </c>
      <c r="AV14" s="52">
        <v>7</v>
      </c>
      <c r="AW14" s="28"/>
      <c r="AX14" s="14">
        <f t="shared" si="8"/>
        <v>7</v>
      </c>
      <c r="AY14" s="23"/>
      <c r="AZ14" s="15">
        <f t="shared" si="9"/>
        <v>5.8928571428571423</v>
      </c>
      <c r="BA14" s="26"/>
      <c r="BB14" s="15">
        <f t="shared" si="10"/>
        <v>6.28</v>
      </c>
      <c r="BC14" s="33">
        <f t="shared" si="11"/>
        <v>6.0864285714285717</v>
      </c>
      <c r="BD14" s="34">
        <f t="shared" si="12"/>
        <v>5</v>
      </c>
    </row>
    <row r="15" spans="1:58" ht="15" customHeight="1">
      <c r="A15" s="64">
        <v>109</v>
      </c>
      <c r="B15" t="s">
        <v>138</v>
      </c>
      <c r="C15" t="s">
        <v>97</v>
      </c>
      <c r="D15" t="s">
        <v>98</v>
      </c>
      <c r="E15" t="s">
        <v>96</v>
      </c>
      <c r="F15" s="52">
        <v>7.5</v>
      </c>
      <c r="G15" s="52">
        <v>7</v>
      </c>
      <c r="H15" s="52">
        <v>8</v>
      </c>
      <c r="I15" s="52">
        <v>8</v>
      </c>
      <c r="J15" s="52">
        <v>6.5</v>
      </c>
      <c r="K15" s="14">
        <f t="shared" si="0"/>
        <v>7.5250000000000004</v>
      </c>
      <c r="L15" s="5"/>
      <c r="M15" s="52">
        <v>7.5</v>
      </c>
      <c r="N15" s="52">
        <v>7</v>
      </c>
      <c r="O15" s="52">
        <v>7.5</v>
      </c>
      <c r="P15" s="52">
        <v>8</v>
      </c>
      <c r="Q15" s="52">
        <v>6.5</v>
      </c>
      <c r="R15" s="14">
        <f t="shared" si="1"/>
        <v>7.4</v>
      </c>
      <c r="S15" s="23"/>
      <c r="T15" s="52">
        <v>7</v>
      </c>
      <c r="U15" s="52">
        <v>6.7</v>
      </c>
      <c r="V15" s="52">
        <v>6.7</v>
      </c>
      <c r="W15" s="52">
        <v>6.5</v>
      </c>
      <c r="X15" s="52">
        <v>7</v>
      </c>
      <c r="Y15" s="52">
        <v>6</v>
      </c>
      <c r="Z15" s="52">
        <v>6.5</v>
      </c>
      <c r="AA15" s="13">
        <f t="shared" si="2"/>
        <v>46.4</v>
      </c>
      <c r="AB15" s="14">
        <f t="shared" si="3"/>
        <v>6.6285714285714281</v>
      </c>
      <c r="AC15" s="23"/>
      <c r="AD15" s="52">
        <v>6</v>
      </c>
      <c r="AE15" s="52">
        <v>5.5</v>
      </c>
      <c r="AF15" s="52">
        <v>4.5</v>
      </c>
      <c r="AG15" s="52">
        <v>4</v>
      </c>
      <c r="AH15" s="52">
        <v>5</v>
      </c>
      <c r="AI15" s="14">
        <f t="shared" si="4"/>
        <v>4.95</v>
      </c>
      <c r="AJ15" s="28"/>
      <c r="AK15" s="14">
        <f t="shared" si="5"/>
        <v>4.95</v>
      </c>
      <c r="AL15" s="23"/>
      <c r="AM15" s="52">
        <v>5.8</v>
      </c>
      <c r="AN15" s="52">
        <v>5.4</v>
      </c>
      <c r="AO15" s="52">
        <v>6.8</v>
      </c>
      <c r="AP15" s="52">
        <v>6.2</v>
      </c>
      <c r="AQ15" s="52">
        <v>6.4</v>
      </c>
      <c r="AR15" s="52">
        <v>5</v>
      </c>
      <c r="AS15" s="52">
        <v>6</v>
      </c>
      <c r="AT15" s="13">
        <f t="shared" si="6"/>
        <v>41.6</v>
      </c>
      <c r="AU15" s="14">
        <f t="shared" si="7"/>
        <v>5.9428571428571431</v>
      </c>
      <c r="AV15" s="52">
        <v>6.25</v>
      </c>
      <c r="AW15" s="28">
        <v>1.6</v>
      </c>
      <c r="AX15" s="14">
        <f t="shared" si="8"/>
        <v>4.6500000000000004</v>
      </c>
      <c r="AY15" s="23"/>
      <c r="AZ15" s="15">
        <f t="shared" si="9"/>
        <v>6.5955357142857141</v>
      </c>
      <c r="BA15" s="26"/>
      <c r="BB15" s="15">
        <f t="shared" si="10"/>
        <v>5.4125000000000005</v>
      </c>
      <c r="BC15" s="33">
        <f t="shared" si="11"/>
        <v>6.0040178571428573</v>
      </c>
      <c r="BD15" s="34">
        <f t="shared" si="12"/>
        <v>6</v>
      </c>
    </row>
    <row r="16" spans="1:58" ht="15" customHeight="1">
      <c r="A16" s="64">
        <v>140</v>
      </c>
      <c r="B16" t="s">
        <v>131</v>
      </c>
      <c r="C16" t="s">
        <v>168</v>
      </c>
      <c r="D16" t="s">
        <v>146</v>
      </c>
      <c r="E16" t="s">
        <v>126</v>
      </c>
      <c r="F16" s="52">
        <v>6.5</v>
      </c>
      <c r="G16" s="52">
        <v>5.5</v>
      </c>
      <c r="H16" s="52">
        <v>6.5</v>
      </c>
      <c r="I16" s="52">
        <v>7</v>
      </c>
      <c r="J16" s="52">
        <v>6.5</v>
      </c>
      <c r="K16" s="14">
        <f t="shared" si="0"/>
        <v>6.3250000000000002</v>
      </c>
      <c r="L16" s="5"/>
      <c r="M16" s="52">
        <v>6.5</v>
      </c>
      <c r="N16" s="52">
        <v>5.5</v>
      </c>
      <c r="O16" s="52">
        <v>7</v>
      </c>
      <c r="P16" s="52">
        <v>7.2</v>
      </c>
      <c r="Q16" s="52">
        <v>6.5</v>
      </c>
      <c r="R16" s="14">
        <f t="shared" si="1"/>
        <v>6.48</v>
      </c>
      <c r="S16" s="23"/>
      <c r="T16" s="52">
        <v>5</v>
      </c>
      <c r="U16" s="52">
        <v>6.5</v>
      </c>
      <c r="V16" s="52">
        <v>6.3</v>
      </c>
      <c r="W16" s="52">
        <v>6</v>
      </c>
      <c r="X16" s="52">
        <v>6.5</v>
      </c>
      <c r="Y16" s="52">
        <v>6.3</v>
      </c>
      <c r="Z16" s="52">
        <v>6</v>
      </c>
      <c r="AA16" s="13">
        <f t="shared" si="2"/>
        <v>42.6</v>
      </c>
      <c r="AB16" s="14">
        <f t="shared" si="3"/>
        <v>6.0857142857142863</v>
      </c>
      <c r="AC16" s="23"/>
      <c r="AD16" s="52">
        <v>4.5</v>
      </c>
      <c r="AE16" s="52">
        <v>4.5</v>
      </c>
      <c r="AF16" s="52">
        <v>5</v>
      </c>
      <c r="AG16" s="52">
        <v>5.5</v>
      </c>
      <c r="AH16" s="52">
        <v>4.5</v>
      </c>
      <c r="AI16" s="14">
        <f t="shared" si="4"/>
        <v>4.8250000000000002</v>
      </c>
      <c r="AJ16" s="28"/>
      <c r="AK16" s="14">
        <f t="shared" si="5"/>
        <v>4.8250000000000002</v>
      </c>
      <c r="AL16" s="23"/>
      <c r="AM16" s="52">
        <v>4.8</v>
      </c>
      <c r="AN16" s="52">
        <v>5.4</v>
      </c>
      <c r="AO16" s="52">
        <v>5.4</v>
      </c>
      <c r="AP16" s="52">
        <v>6.8</v>
      </c>
      <c r="AQ16" s="52">
        <v>5.2</v>
      </c>
      <c r="AR16" s="52">
        <v>5</v>
      </c>
      <c r="AS16" s="52">
        <v>5.4</v>
      </c>
      <c r="AT16" s="13">
        <f t="shared" si="6"/>
        <v>37.999999999999993</v>
      </c>
      <c r="AU16" s="14">
        <f t="shared" si="7"/>
        <v>5.4285714285714279</v>
      </c>
      <c r="AV16" s="52">
        <v>6.36</v>
      </c>
      <c r="AW16" s="28"/>
      <c r="AX16" s="14">
        <f t="shared" si="8"/>
        <v>6.36</v>
      </c>
      <c r="AY16" s="23"/>
      <c r="AZ16" s="15">
        <f t="shared" si="9"/>
        <v>5.8991071428571429</v>
      </c>
      <c r="BA16" s="26"/>
      <c r="BB16" s="15">
        <f t="shared" si="10"/>
        <v>6.0062499999999996</v>
      </c>
      <c r="BC16" s="33">
        <f t="shared" si="11"/>
        <v>5.9526785714285708</v>
      </c>
      <c r="BD16" s="34">
        <f t="shared" si="12"/>
        <v>7</v>
      </c>
    </row>
    <row r="17" spans="1:56" ht="15" customHeight="1">
      <c r="A17" s="64">
        <v>129</v>
      </c>
      <c r="B17" t="s">
        <v>134</v>
      </c>
      <c r="C17" t="s">
        <v>97</v>
      </c>
      <c r="D17" t="s">
        <v>98</v>
      </c>
      <c r="E17" t="s">
        <v>170</v>
      </c>
      <c r="F17" s="52">
        <v>7</v>
      </c>
      <c r="G17" s="52">
        <v>6</v>
      </c>
      <c r="H17" s="52">
        <v>6.5</v>
      </c>
      <c r="I17" s="52">
        <v>7.5</v>
      </c>
      <c r="J17" s="52">
        <v>8</v>
      </c>
      <c r="K17" s="14">
        <f t="shared" si="0"/>
        <v>6.75</v>
      </c>
      <c r="L17" s="5"/>
      <c r="M17" s="52">
        <v>6.5</v>
      </c>
      <c r="N17" s="52">
        <v>6</v>
      </c>
      <c r="O17" s="52">
        <v>7</v>
      </c>
      <c r="P17" s="52">
        <v>7</v>
      </c>
      <c r="Q17" s="52">
        <v>8</v>
      </c>
      <c r="R17" s="14">
        <f t="shared" si="1"/>
        <v>6.65</v>
      </c>
      <c r="S17" s="23"/>
      <c r="T17" s="52">
        <v>5.3</v>
      </c>
      <c r="U17" s="52">
        <v>7</v>
      </c>
      <c r="V17" s="52">
        <v>7</v>
      </c>
      <c r="W17" s="52">
        <v>4</v>
      </c>
      <c r="X17" s="52">
        <v>6.5</v>
      </c>
      <c r="Y17" s="52">
        <v>6</v>
      </c>
      <c r="Z17" s="52">
        <v>6.5</v>
      </c>
      <c r="AA17" s="13">
        <f t="shared" si="2"/>
        <v>42.3</v>
      </c>
      <c r="AB17" s="14">
        <f t="shared" si="3"/>
        <v>6.0428571428571427</v>
      </c>
      <c r="AC17" s="23"/>
      <c r="AD17" s="52">
        <v>4</v>
      </c>
      <c r="AE17" s="52">
        <v>5.5</v>
      </c>
      <c r="AF17" s="52">
        <v>5.3</v>
      </c>
      <c r="AG17" s="52">
        <v>4</v>
      </c>
      <c r="AH17" s="52">
        <v>4</v>
      </c>
      <c r="AI17" s="14">
        <f t="shared" si="4"/>
        <v>4.55</v>
      </c>
      <c r="AJ17" s="28"/>
      <c r="AK17" s="14">
        <f t="shared" si="5"/>
        <v>4.55</v>
      </c>
      <c r="AL17" s="23"/>
      <c r="AM17" s="52">
        <v>4.5999999999999996</v>
      </c>
      <c r="AN17" s="52">
        <v>6.6</v>
      </c>
      <c r="AO17" s="52">
        <v>6.5</v>
      </c>
      <c r="AP17" s="52">
        <v>5.8</v>
      </c>
      <c r="AQ17" s="52">
        <v>5.4</v>
      </c>
      <c r="AR17" s="52">
        <v>4.8</v>
      </c>
      <c r="AS17" s="52">
        <v>5.2</v>
      </c>
      <c r="AT17" s="13">
        <f t="shared" si="6"/>
        <v>38.9</v>
      </c>
      <c r="AU17" s="14">
        <f t="shared" si="7"/>
        <v>5.5571428571428569</v>
      </c>
      <c r="AV17" s="52">
        <v>6</v>
      </c>
      <c r="AW17" s="28"/>
      <c r="AX17" s="14">
        <f t="shared" si="8"/>
        <v>6</v>
      </c>
      <c r="AY17" s="23"/>
      <c r="AZ17" s="15">
        <f t="shared" si="9"/>
        <v>6.0374999999999996</v>
      </c>
      <c r="BA17" s="26"/>
      <c r="BB17" s="15">
        <f t="shared" si="10"/>
        <v>5.8</v>
      </c>
      <c r="BC17" s="33">
        <f t="shared" si="11"/>
        <v>5.9187499999999993</v>
      </c>
      <c r="BD17" s="34">
        <f t="shared" si="12"/>
        <v>8</v>
      </c>
    </row>
    <row r="18" spans="1:56" ht="15" customHeight="1">
      <c r="A18" s="64">
        <v>105</v>
      </c>
      <c r="B18" t="s">
        <v>140</v>
      </c>
      <c r="C18" t="s">
        <v>160</v>
      </c>
      <c r="D18" t="s">
        <v>210</v>
      </c>
      <c r="E18" t="s">
        <v>127</v>
      </c>
      <c r="F18" s="52">
        <v>6.2</v>
      </c>
      <c r="G18" s="52">
        <v>6</v>
      </c>
      <c r="H18" s="52">
        <v>7</v>
      </c>
      <c r="I18" s="52">
        <v>8</v>
      </c>
      <c r="J18" s="52">
        <v>7.5</v>
      </c>
      <c r="K18" s="14">
        <f t="shared" si="0"/>
        <v>6.6849999999999996</v>
      </c>
      <c r="L18" s="5"/>
      <c r="M18" s="52">
        <v>5.5</v>
      </c>
      <c r="N18" s="52">
        <v>6</v>
      </c>
      <c r="O18" s="52">
        <v>5</v>
      </c>
      <c r="P18" s="52">
        <v>7</v>
      </c>
      <c r="Q18" s="52">
        <v>7.5</v>
      </c>
      <c r="R18" s="14">
        <f t="shared" si="1"/>
        <v>5.8250000000000002</v>
      </c>
      <c r="S18" s="23"/>
      <c r="T18" s="52">
        <v>3</v>
      </c>
      <c r="U18" s="52">
        <v>6.2</v>
      </c>
      <c r="V18" s="52">
        <v>6</v>
      </c>
      <c r="W18" s="52">
        <v>3</v>
      </c>
      <c r="X18" s="52">
        <v>5.2</v>
      </c>
      <c r="Y18" s="52">
        <v>5.2</v>
      </c>
      <c r="Z18" s="52">
        <v>5.5</v>
      </c>
      <c r="AA18" s="13">
        <f t="shared" si="2"/>
        <v>34.099999999999994</v>
      </c>
      <c r="AB18" s="14">
        <f t="shared" si="3"/>
        <v>4.871428571428571</v>
      </c>
      <c r="AC18" s="23"/>
      <c r="AD18" s="52">
        <v>4</v>
      </c>
      <c r="AE18" s="52">
        <v>4.8</v>
      </c>
      <c r="AF18" s="52">
        <v>5.3</v>
      </c>
      <c r="AG18" s="52">
        <v>5.5</v>
      </c>
      <c r="AH18" s="52">
        <v>5</v>
      </c>
      <c r="AI18" s="14">
        <f t="shared" si="4"/>
        <v>4.9450000000000003</v>
      </c>
      <c r="AJ18" s="28"/>
      <c r="AK18" s="14">
        <f t="shared" si="5"/>
        <v>4.9450000000000003</v>
      </c>
      <c r="AL18" s="23"/>
      <c r="AM18" s="52">
        <v>3.5</v>
      </c>
      <c r="AN18" s="52">
        <v>5.5</v>
      </c>
      <c r="AO18" s="52">
        <v>5.2</v>
      </c>
      <c r="AP18" s="52">
        <v>5.8</v>
      </c>
      <c r="AQ18" s="52">
        <v>4.8</v>
      </c>
      <c r="AR18" s="52">
        <v>5.5</v>
      </c>
      <c r="AS18" s="52">
        <v>6.2</v>
      </c>
      <c r="AT18" s="13">
        <f t="shared" si="6"/>
        <v>36.5</v>
      </c>
      <c r="AU18" s="14">
        <f t="shared" si="7"/>
        <v>5.2142857142857144</v>
      </c>
      <c r="AV18" s="52">
        <v>6.92</v>
      </c>
      <c r="AW18" s="28"/>
      <c r="AX18" s="14">
        <f t="shared" si="8"/>
        <v>6.92</v>
      </c>
      <c r="AY18" s="23"/>
      <c r="AZ18" s="15">
        <f t="shared" si="9"/>
        <v>5.4533928571428572</v>
      </c>
      <c r="BA18" s="26"/>
      <c r="BB18" s="15">
        <f t="shared" si="10"/>
        <v>6.1524999999999999</v>
      </c>
      <c r="BC18" s="33">
        <f t="shared" si="11"/>
        <v>5.8029464285714285</v>
      </c>
      <c r="BD18" s="34">
        <f t="shared" si="12"/>
        <v>9</v>
      </c>
    </row>
    <row r="19" spans="1:56" ht="15" customHeight="1">
      <c r="A19" s="64">
        <v>134</v>
      </c>
      <c r="B19" t="s">
        <v>21</v>
      </c>
      <c r="C19" t="s">
        <v>169</v>
      </c>
      <c r="D19" t="s">
        <v>18</v>
      </c>
      <c r="E19" t="s">
        <v>95</v>
      </c>
      <c r="F19" s="52">
        <v>6</v>
      </c>
      <c r="G19" s="52">
        <v>5.5</v>
      </c>
      <c r="H19" s="52">
        <v>5</v>
      </c>
      <c r="I19" s="52">
        <v>6.5</v>
      </c>
      <c r="J19" s="52">
        <v>6.5</v>
      </c>
      <c r="K19" s="14">
        <f t="shared" si="0"/>
        <v>5.7249999999999996</v>
      </c>
      <c r="L19" s="5"/>
      <c r="M19" s="52">
        <v>6</v>
      </c>
      <c r="N19" s="52">
        <v>5.5</v>
      </c>
      <c r="O19" s="52">
        <v>6</v>
      </c>
      <c r="P19" s="52">
        <v>7</v>
      </c>
      <c r="Q19" s="52">
        <v>6.5</v>
      </c>
      <c r="R19" s="14">
        <f t="shared" si="1"/>
        <v>6.05</v>
      </c>
      <c r="S19" s="23"/>
      <c r="T19" s="52">
        <v>5.3</v>
      </c>
      <c r="U19" s="52">
        <v>6</v>
      </c>
      <c r="V19" s="52">
        <v>6</v>
      </c>
      <c r="W19" s="52">
        <v>5.3</v>
      </c>
      <c r="X19" s="52">
        <v>5.3</v>
      </c>
      <c r="Y19" s="52">
        <v>5</v>
      </c>
      <c r="Z19" s="52">
        <v>7</v>
      </c>
      <c r="AA19" s="13">
        <f t="shared" si="2"/>
        <v>39.900000000000006</v>
      </c>
      <c r="AB19" s="14">
        <f t="shared" si="3"/>
        <v>5.7000000000000011</v>
      </c>
      <c r="AC19" s="23"/>
      <c r="AD19" s="52">
        <v>3</v>
      </c>
      <c r="AE19" s="52">
        <v>5</v>
      </c>
      <c r="AF19" s="52">
        <v>4.5</v>
      </c>
      <c r="AG19" s="52">
        <v>4.5</v>
      </c>
      <c r="AH19" s="52">
        <v>4</v>
      </c>
      <c r="AI19" s="14">
        <f t="shared" si="4"/>
        <v>4.1749999999999998</v>
      </c>
      <c r="AJ19" s="28"/>
      <c r="AK19" s="14">
        <f t="shared" si="5"/>
        <v>4.1749999999999998</v>
      </c>
      <c r="AL19" s="23"/>
      <c r="AM19" s="52">
        <v>4.8</v>
      </c>
      <c r="AN19" s="52">
        <v>5.8</v>
      </c>
      <c r="AO19" s="52">
        <v>5</v>
      </c>
      <c r="AP19" s="52">
        <v>7</v>
      </c>
      <c r="AQ19" s="52">
        <v>5.4</v>
      </c>
      <c r="AR19" s="52">
        <v>5</v>
      </c>
      <c r="AS19" s="52">
        <v>6</v>
      </c>
      <c r="AT19" s="13">
        <f t="shared" si="6"/>
        <v>39</v>
      </c>
      <c r="AU19" s="14">
        <f t="shared" si="7"/>
        <v>5.5714285714285712</v>
      </c>
      <c r="AV19" s="52">
        <v>6.6</v>
      </c>
      <c r="AW19" s="28"/>
      <c r="AX19" s="14">
        <f t="shared" si="8"/>
        <v>6.6</v>
      </c>
      <c r="AY19" s="23"/>
      <c r="AZ19" s="15">
        <f t="shared" si="9"/>
        <v>5.6580357142857149</v>
      </c>
      <c r="BA19" s="26"/>
      <c r="BB19" s="15">
        <f t="shared" si="10"/>
        <v>5.8562499999999993</v>
      </c>
      <c r="BC19" s="33">
        <f t="shared" si="11"/>
        <v>5.7571428571428571</v>
      </c>
      <c r="BD19" s="34">
        <f t="shared" si="12"/>
        <v>10</v>
      </c>
    </row>
    <row r="20" spans="1:56" s="184" customFormat="1" ht="15" customHeight="1">
      <c r="A20" s="64">
        <v>96</v>
      </c>
      <c r="B20" t="s">
        <v>107</v>
      </c>
      <c r="C20" s="127" t="s">
        <v>251</v>
      </c>
      <c r="D20" s="127" t="s">
        <v>210</v>
      </c>
      <c r="E20" t="s">
        <v>92</v>
      </c>
      <c r="F20" s="52">
        <v>5.5</v>
      </c>
      <c r="G20" s="52">
        <v>6</v>
      </c>
      <c r="H20" s="52">
        <v>6.5</v>
      </c>
      <c r="I20" s="52">
        <v>8</v>
      </c>
      <c r="J20" s="52">
        <v>6.5</v>
      </c>
      <c r="K20" s="14">
        <f t="shared" si="0"/>
        <v>6.3000000000000007</v>
      </c>
      <c r="L20" s="5"/>
      <c r="M20" s="52">
        <v>6</v>
      </c>
      <c r="N20" s="52">
        <v>5.5</v>
      </c>
      <c r="O20" s="52">
        <v>7</v>
      </c>
      <c r="P20" s="52">
        <v>8</v>
      </c>
      <c r="Q20" s="52">
        <v>6.5</v>
      </c>
      <c r="R20" s="14">
        <f t="shared" si="1"/>
        <v>6.45</v>
      </c>
      <c r="S20" s="23"/>
      <c r="T20" s="52">
        <v>5.5</v>
      </c>
      <c r="U20" s="52">
        <v>6.3</v>
      </c>
      <c r="V20" s="52">
        <v>6.3</v>
      </c>
      <c r="W20" s="52">
        <v>7</v>
      </c>
      <c r="X20" s="52">
        <v>5.7</v>
      </c>
      <c r="Y20" s="52">
        <v>5.5</v>
      </c>
      <c r="Z20" s="52">
        <v>5.7</v>
      </c>
      <c r="AA20" s="13">
        <f t="shared" si="2"/>
        <v>42</v>
      </c>
      <c r="AB20" s="14">
        <f t="shared" si="3"/>
        <v>6</v>
      </c>
      <c r="AC20" s="23"/>
      <c r="AD20" s="52">
        <v>5</v>
      </c>
      <c r="AE20" s="52">
        <v>4.5</v>
      </c>
      <c r="AF20" s="52">
        <v>4.7</v>
      </c>
      <c r="AG20" s="52">
        <v>4</v>
      </c>
      <c r="AH20" s="52">
        <v>4</v>
      </c>
      <c r="AI20" s="14">
        <f t="shared" si="4"/>
        <v>4.4499999999999993</v>
      </c>
      <c r="AJ20" s="28"/>
      <c r="AK20" s="14">
        <f t="shared" si="5"/>
        <v>4.4499999999999993</v>
      </c>
      <c r="AL20" s="23"/>
      <c r="AM20" s="52">
        <v>4.8</v>
      </c>
      <c r="AN20" s="52">
        <v>4.8</v>
      </c>
      <c r="AO20" s="52">
        <v>5</v>
      </c>
      <c r="AP20" s="52">
        <v>7.6</v>
      </c>
      <c r="AQ20" s="52">
        <v>5.4</v>
      </c>
      <c r="AR20" s="52">
        <v>4.2</v>
      </c>
      <c r="AS20" s="52">
        <v>5.2</v>
      </c>
      <c r="AT20" s="13">
        <f t="shared" si="6"/>
        <v>37</v>
      </c>
      <c r="AU20" s="14">
        <f t="shared" si="7"/>
        <v>5.2857142857142856</v>
      </c>
      <c r="AV20" s="52">
        <v>5.75</v>
      </c>
      <c r="AW20" s="28">
        <v>0.4</v>
      </c>
      <c r="AX20" s="14">
        <f t="shared" si="8"/>
        <v>5.35</v>
      </c>
      <c r="AY20" s="23"/>
      <c r="AZ20" s="15">
        <f t="shared" si="9"/>
        <v>5.8071428571428569</v>
      </c>
      <c r="BA20" s="26"/>
      <c r="BB20" s="15">
        <f t="shared" si="10"/>
        <v>5.3999999999999995</v>
      </c>
      <c r="BC20" s="33">
        <f t="shared" si="11"/>
        <v>5.6035714285714278</v>
      </c>
      <c r="BD20" s="34">
        <f t="shared" si="12"/>
        <v>11</v>
      </c>
    </row>
    <row r="21" spans="1:56" ht="15" customHeight="1">
      <c r="A21" s="64">
        <v>97</v>
      </c>
      <c r="B21" t="s">
        <v>142</v>
      </c>
      <c r="C21" t="s">
        <v>160</v>
      </c>
      <c r="D21" t="s">
        <v>148</v>
      </c>
      <c r="E21" t="s">
        <v>92</v>
      </c>
      <c r="F21" s="52">
        <v>6.2</v>
      </c>
      <c r="G21" s="52">
        <v>6</v>
      </c>
      <c r="H21" s="52">
        <v>7</v>
      </c>
      <c r="I21" s="52">
        <v>7</v>
      </c>
      <c r="J21" s="52">
        <v>7.5</v>
      </c>
      <c r="K21" s="14">
        <f t="shared" si="0"/>
        <v>6.5349999999999993</v>
      </c>
      <c r="L21" s="5"/>
      <c r="M21" s="52">
        <v>6.5</v>
      </c>
      <c r="N21" s="52">
        <v>6</v>
      </c>
      <c r="O21" s="52">
        <v>7</v>
      </c>
      <c r="P21" s="52">
        <v>6.5</v>
      </c>
      <c r="Q21" s="52">
        <v>7.5</v>
      </c>
      <c r="R21" s="14">
        <f t="shared" si="1"/>
        <v>6.55</v>
      </c>
      <c r="S21" s="23"/>
      <c r="T21" s="52">
        <v>5.3</v>
      </c>
      <c r="U21" s="52">
        <v>5.5</v>
      </c>
      <c r="V21" s="52">
        <v>4.5999999999999996</v>
      </c>
      <c r="W21" s="52">
        <v>4.2</v>
      </c>
      <c r="X21" s="52">
        <v>5.3</v>
      </c>
      <c r="Y21" s="52">
        <v>5</v>
      </c>
      <c r="Z21" s="52">
        <v>6</v>
      </c>
      <c r="AA21" s="13">
        <f t="shared" si="2"/>
        <v>35.900000000000006</v>
      </c>
      <c r="AB21" s="14">
        <f t="shared" si="3"/>
        <v>5.128571428571429</v>
      </c>
      <c r="AC21" s="23"/>
      <c r="AD21" s="52">
        <v>6</v>
      </c>
      <c r="AE21" s="52">
        <v>4.8</v>
      </c>
      <c r="AF21" s="52">
        <v>4.3</v>
      </c>
      <c r="AG21" s="52">
        <v>4.3</v>
      </c>
      <c r="AH21" s="52">
        <v>4.7</v>
      </c>
      <c r="AI21" s="14">
        <f t="shared" si="4"/>
        <v>4.7949999999999999</v>
      </c>
      <c r="AJ21" s="28"/>
      <c r="AK21" s="14">
        <f t="shared" si="5"/>
        <v>4.7949999999999999</v>
      </c>
      <c r="AL21" s="23"/>
      <c r="AM21" s="52">
        <v>4.8</v>
      </c>
      <c r="AN21" s="52">
        <v>4.8</v>
      </c>
      <c r="AO21" s="52">
        <v>4.5999999999999996</v>
      </c>
      <c r="AP21" s="52">
        <v>5.4</v>
      </c>
      <c r="AQ21" s="52">
        <v>5.5</v>
      </c>
      <c r="AR21" s="52">
        <v>5</v>
      </c>
      <c r="AS21" s="52">
        <v>5.4</v>
      </c>
      <c r="AT21" s="13">
        <f t="shared" si="6"/>
        <v>35.5</v>
      </c>
      <c r="AU21" s="14">
        <f t="shared" si="7"/>
        <v>5.0714285714285712</v>
      </c>
      <c r="AV21" s="52">
        <v>5.5</v>
      </c>
      <c r="AW21" s="28">
        <v>0.4</v>
      </c>
      <c r="AX21" s="14">
        <f t="shared" si="8"/>
        <v>5.0999999999999996</v>
      </c>
      <c r="AY21" s="23"/>
      <c r="AZ21" s="15">
        <f t="shared" si="9"/>
        <v>5.4587500000000002</v>
      </c>
      <c r="BA21" s="26"/>
      <c r="BB21" s="15">
        <f t="shared" si="10"/>
        <v>5.3862499999999995</v>
      </c>
      <c r="BC21" s="33">
        <f t="shared" si="11"/>
        <v>5.4224999999999994</v>
      </c>
      <c r="BD21" s="34">
        <f t="shared" si="12"/>
        <v>12</v>
      </c>
    </row>
    <row r="22" spans="1:56" ht="15" customHeight="1">
      <c r="A22" s="64">
        <v>133</v>
      </c>
      <c r="B22" t="s">
        <v>17</v>
      </c>
      <c r="C22" t="s">
        <v>105</v>
      </c>
      <c r="D22" t="s">
        <v>106</v>
      </c>
      <c r="E22" t="s">
        <v>95</v>
      </c>
      <c r="F22" s="52">
        <v>4</v>
      </c>
      <c r="G22" s="52">
        <v>4.5</v>
      </c>
      <c r="H22" s="52">
        <v>5</v>
      </c>
      <c r="I22" s="52">
        <v>6</v>
      </c>
      <c r="J22" s="52">
        <v>7</v>
      </c>
      <c r="K22" s="14">
        <f t="shared" si="0"/>
        <v>4.8249999999999993</v>
      </c>
      <c r="L22" s="5"/>
      <c r="M22" s="52">
        <v>4</v>
      </c>
      <c r="N22" s="52">
        <v>4.5</v>
      </c>
      <c r="O22" s="52">
        <v>5.5</v>
      </c>
      <c r="P22" s="52">
        <v>6</v>
      </c>
      <c r="Q22" s="52">
        <v>7</v>
      </c>
      <c r="R22" s="14">
        <f t="shared" si="1"/>
        <v>4.9499999999999993</v>
      </c>
      <c r="S22" s="23"/>
      <c r="T22" s="52">
        <v>6.2</v>
      </c>
      <c r="U22" s="52">
        <v>7</v>
      </c>
      <c r="V22" s="52">
        <v>3</v>
      </c>
      <c r="W22" s="52">
        <v>5</v>
      </c>
      <c r="X22" s="52">
        <v>6</v>
      </c>
      <c r="Y22" s="52">
        <v>5.5</v>
      </c>
      <c r="Z22" s="52">
        <v>6.5</v>
      </c>
      <c r="AA22" s="13">
        <f t="shared" si="2"/>
        <v>39.200000000000003</v>
      </c>
      <c r="AB22" s="14">
        <f t="shared" si="3"/>
        <v>5.6000000000000005</v>
      </c>
      <c r="AC22" s="23"/>
      <c r="AD22" s="52">
        <v>5</v>
      </c>
      <c r="AE22" s="52">
        <v>5.3</v>
      </c>
      <c r="AF22" s="52">
        <v>5</v>
      </c>
      <c r="AG22" s="52">
        <v>4.7</v>
      </c>
      <c r="AH22" s="52">
        <v>4.5</v>
      </c>
      <c r="AI22" s="14">
        <f t="shared" si="4"/>
        <v>4.8849999999999998</v>
      </c>
      <c r="AJ22" s="28"/>
      <c r="AK22" s="14">
        <f t="shared" si="5"/>
        <v>4.8849999999999998</v>
      </c>
      <c r="AL22" s="23"/>
      <c r="AM22" s="52">
        <v>4.8</v>
      </c>
      <c r="AN22" s="52">
        <v>5.6</v>
      </c>
      <c r="AO22" s="52">
        <v>5.2</v>
      </c>
      <c r="AP22" s="52">
        <v>4.4000000000000004</v>
      </c>
      <c r="AQ22" s="52">
        <v>5.2</v>
      </c>
      <c r="AR22" s="52">
        <v>5.4</v>
      </c>
      <c r="AS22" s="52">
        <v>5.8</v>
      </c>
      <c r="AT22" s="13">
        <f t="shared" si="6"/>
        <v>36.4</v>
      </c>
      <c r="AU22" s="14">
        <f t="shared" si="7"/>
        <v>5.2</v>
      </c>
      <c r="AV22" s="52">
        <v>6.91</v>
      </c>
      <c r="AW22" s="28">
        <v>1</v>
      </c>
      <c r="AX22" s="14">
        <f t="shared" si="8"/>
        <v>5.91</v>
      </c>
      <c r="AY22" s="23"/>
      <c r="AZ22" s="15">
        <f t="shared" si="9"/>
        <v>5.2562499999999996</v>
      </c>
      <c r="BA22" s="26"/>
      <c r="BB22" s="15">
        <f t="shared" si="10"/>
        <v>5.4137500000000003</v>
      </c>
      <c r="BC22" s="33">
        <f t="shared" si="11"/>
        <v>5.335</v>
      </c>
      <c r="BD22" s="34">
        <f t="shared" si="12"/>
        <v>13</v>
      </c>
    </row>
    <row r="23" spans="1:56" s="184" customFormat="1" ht="15" customHeight="1">
      <c r="A23" s="35">
        <v>148</v>
      </c>
      <c r="B23" s="3" t="s">
        <v>129</v>
      </c>
      <c r="C23" s="3" t="s">
        <v>235</v>
      </c>
      <c r="D23" s="3" t="s">
        <v>102</v>
      </c>
      <c r="E23" s="3" t="s">
        <v>175</v>
      </c>
      <c r="F23" s="52">
        <v>4</v>
      </c>
      <c r="G23" s="52">
        <v>5</v>
      </c>
      <c r="H23" s="52">
        <v>2</v>
      </c>
      <c r="I23" s="52">
        <v>6</v>
      </c>
      <c r="J23" s="52">
        <v>6.5</v>
      </c>
      <c r="K23" s="14">
        <f t="shared" si="0"/>
        <v>4.1749999999999998</v>
      </c>
      <c r="L23" s="5"/>
      <c r="M23" s="52">
        <v>4.5</v>
      </c>
      <c r="N23" s="52">
        <v>5.5</v>
      </c>
      <c r="O23" s="52">
        <v>5.5</v>
      </c>
      <c r="P23" s="52">
        <v>6</v>
      </c>
      <c r="Q23" s="52">
        <v>6.5</v>
      </c>
      <c r="R23" s="14">
        <f t="shared" si="1"/>
        <v>5.3250000000000002</v>
      </c>
      <c r="S23" s="23"/>
      <c r="T23" s="52">
        <v>0</v>
      </c>
      <c r="U23" s="52">
        <v>6.3</v>
      </c>
      <c r="V23" s="52">
        <v>6.2</v>
      </c>
      <c r="W23" s="52">
        <v>3.7</v>
      </c>
      <c r="X23" s="52">
        <v>7</v>
      </c>
      <c r="Y23" s="52">
        <v>5.7</v>
      </c>
      <c r="Z23" s="52">
        <v>5.7</v>
      </c>
      <c r="AA23" s="13">
        <f t="shared" si="2"/>
        <v>34.6</v>
      </c>
      <c r="AB23" s="14">
        <f t="shared" si="3"/>
        <v>4.9428571428571431</v>
      </c>
      <c r="AC23" s="23"/>
      <c r="AD23" s="52">
        <v>5</v>
      </c>
      <c r="AE23" s="52">
        <v>6</v>
      </c>
      <c r="AF23" s="52">
        <v>4.7</v>
      </c>
      <c r="AG23" s="52">
        <v>4.5</v>
      </c>
      <c r="AH23" s="52">
        <v>4.5</v>
      </c>
      <c r="AI23" s="14">
        <f t="shared" si="4"/>
        <v>4.875</v>
      </c>
      <c r="AJ23" s="28"/>
      <c r="AK23" s="14">
        <f t="shared" si="5"/>
        <v>4.875</v>
      </c>
      <c r="AL23" s="23"/>
      <c r="AM23" s="52">
        <v>3.5</v>
      </c>
      <c r="AN23" s="52">
        <v>5.2</v>
      </c>
      <c r="AO23" s="52">
        <v>4.8</v>
      </c>
      <c r="AP23" s="52">
        <v>6.2</v>
      </c>
      <c r="AQ23" s="52">
        <v>5.6</v>
      </c>
      <c r="AR23" s="52">
        <v>4.8</v>
      </c>
      <c r="AS23" s="52">
        <v>5.5</v>
      </c>
      <c r="AT23" s="13">
        <f t="shared" si="6"/>
        <v>35.599999999999994</v>
      </c>
      <c r="AU23" s="14">
        <f t="shared" si="7"/>
        <v>5.0857142857142845</v>
      </c>
      <c r="AV23" s="52">
        <v>6.4</v>
      </c>
      <c r="AW23" s="28"/>
      <c r="AX23" s="14">
        <f t="shared" si="8"/>
        <v>6.4</v>
      </c>
      <c r="AY23" s="23"/>
      <c r="AZ23" s="15">
        <f t="shared" si="9"/>
        <v>4.8044642857142854</v>
      </c>
      <c r="BA23" s="26"/>
      <c r="BB23" s="15">
        <f t="shared" si="10"/>
        <v>5.75</v>
      </c>
      <c r="BC23" s="33">
        <f t="shared" si="11"/>
        <v>5.2772321428571427</v>
      </c>
      <c r="BD23" s="34">
        <f t="shared" si="12"/>
        <v>14</v>
      </c>
    </row>
    <row r="24" spans="1:56" ht="15" customHeight="1">
      <c r="A24" s="64">
        <v>106</v>
      </c>
      <c r="B24" t="s">
        <v>139</v>
      </c>
      <c r="C24" t="s">
        <v>251</v>
      </c>
      <c r="D24" t="s">
        <v>210</v>
      </c>
      <c r="E24" t="s">
        <v>127</v>
      </c>
      <c r="F24" s="52">
        <v>6</v>
      </c>
      <c r="G24" s="52">
        <v>6.5</v>
      </c>
      <c r="H24" s="52">
        <v>6.5</v>
      </c>
      <c r="I24" s="52">
        <v>7.5</v>
      </c>
      <c r="J24" s="52">
        <v>8</v>
      </c>
      <c r="K24" s="14">
        <f t="shared" si="0"/>
        <v>6.5750000000000002</v>
      </c>
      <c r="L24" s="5"/>
      <c r="M24" s="52">
        <v>4.5</v>
      </c>
      <c r="N24" s="52">
        <v>5</v>
      </c>
      <c r="O24" s="52">
        <v>5.5</v>
      </c>
      <c r="P24" s="52">
        <v>7</v>
      </c>
      <c r="Q24" s="52">
        <v>8</v>
      </c>
      <c r="R24" s="14">
        <f t="shared" si="1"/>
        <v>5.4249999999999998</v>
      </c>
      <c r="S24" s="23"/>
      <c r="T24" s="52">
        <v>3</v>
      </c>
      <c r="U24" s="52">
        <v>6</v>
      </c>
      <c r="V24" s="52">
        <v>6.5</v>
      </c>
      <c r="W24" s="52">
        <v>5</v>
      </c>
      <c r="X24" s="52">
        <v>6.2</v>
      </c>
      <c r="Y24" s="52">
        <v>5.5</v>
      </c>
      <c r="Z24" s="52">
        <v>6</v>
      </c>
      <c r="AA24" s="13">
        <f t="shared" si="2"/>
        <v>38.200000000000003</v>
      </c>
      <c r="AB24" s="14">
        <f t="shared" si="3"/>
        <v>5.4571428571428573</v>
      </c>
      <c r="AC24" s="23"/>
      <c r="AD24" s="52">
        <v>3</v>
      </c>
      <c r="AE24" s="52">
        <v>4</v>
      </c>
      <c r="AF24" s="52">
        <v>4.5</v>
      </c>
      <c r="AG24" s="52">
        <v>4</v>
      </c>
      <c r="AH24" s="52">
        <v>4</v>
      </c>
      <c r="AI24" s="14">
        <f t="shared" si="4"/>
        <v>3.9249999999999998</v>
      </c>
      <c r="AJ24" s="28"/>
      <c r="AK24" s="14">
        <f t="shared" si="5"/>
        <v>3.9249999999999998</v>
      </c>
      <c r="AL24" s="23"/>
      <c r="AM24" s="52">
        <v>2.5</v>
      </c>
      <c r="AN24" s="52">
        <v>5.4</v>
      </c>
      <c r="AO24" s="52">
        <v>6</v>
      </c>
      <c r="AP24" s="52">
        <v>5.8</v>
      </c>
      <c r="AQ24" s="52">
        <v>4.8</v>
      </c>
      <c r="AR24" s="52">
        <v>5.5</v>
      </c>
      <c r="AS24" s="52">
        <v>5.2</v>
      </c>
      <c r="AT24" s="13">
        <f t="shared" si="6"/>
        <v>35.200000000000003</v>
      </c>
      <c r="AU24" s="14">
        <f t="shared" si="7"/>
        <v>5.0285714285714294</v>
      </c>
      <c r="AV24" s="52">
        <v>4.29</v>
      </c>
      <c r="AW24" s="28"/>
      <c r="AX24" s="14">
        <f t="shared" si="8"/>
        <v>4.29</v>
      </c>
      <c r="AY24" s="23"/>
      <c r="AZ24" s="15">
        <f t="shared" si="9"/>
        <v>5.5758928571428577</v>
      </c>
      <c r="BA24" s="26"/>
      <c r="BB24" s="15">
        <f t="shared" si="10"/>
        <v>4.4824999999999999</v>
      </c>
      <c r="BC24" s="33">
        <f t="shared" si="11"/>
        <v>5.0291964285714288</v>
      </c>
      <c r="BD24" s="34">
        <f t="shared" si="12"/>
        <v>15</v>
      </c>
    </row>
    <row r="25" spans="1:56" ht="15" customHeight="1">
      <c r="A25" s="64">
        <v>102</v>
      </c>
      <c r="B25" t="s">
        <v>141</v>
      </c>
      <c r="C25" t="s">
        <v>160</v>
      </c>
      <c r="D25" t="s">
        <v>148</v>
      </c>
      <c r="E25" t="s">
        <v>127</v>
      </c>
      <c r="F25" s="52">
        <v>6.5</v>
      </c>
      <c r="G25" s="52">
        <v>6</v>
      </c>
      <c r="H25" s="52">
        <v>7</v>
      </c>
      <c r="I25" s="52">
        <v>6</v>
      </c>
      <c r="J25" s="52">
        <v>6</v>
      </c>
      <c r="K25" s="14">
        <f t="shared" si="0"/>
        <v>6.3999999999999995</v>
      </c>
      <c r="L25" s="5"/>
      <c r="M25" s="52">
        <v>6.5</v>
      </c>
      <c r="N25" s="52">
        <v>6</v>
      </c>
      <c r="O25" s="52">
        <v>7.5</v>
      </c>
      <c r="P25" s="52">
        <v>6</v>
      </c>
      <c r="Q25" s="52">
        <v>6</v>
      </c>
      <c r="R25" s="14">
        <f t="shared" si="1"/>
        <v>6.5249999999999995</v>
      </c>
      <c r="S25" s="23"/>
      <c r="T25" s="52">
        <v>5.5</v>
      </c>
      <c r="U25" s="52">
        <v>6.3</v>
      </c>
      <c r="V25" s="52">
        <v>2</v>
      </c>
      <c r="W25" s="52">
        <v>5</v>
      </c>
      <c r="X25" s="52">
        <v>4</v>
      </c>
      <c r="Y25" s="52">
        <v>5</v>
      </c>
      <c r="Z25" s="52">
        <v>5.3</v>
      </c>
      <c r="AA25" s="13">
        <f t="shared" si="2"/>
        <v>33.1</v>
      </c>
      <c r="AB25" s="14">
        <f t="shared" si="3"/>
        <v>4.7285714285714286</v>
      </c>
      <c r="AC25" s="23"/>
      <c r="AD25" s="52">
        <v>4</v>
      </c>
      <c r="AE25" s="52">
        <v>3</v>
      </c>
      <c r="AF25" s="52">
        <v>3</v>
      </c>
      <c r="AG25" s="52">
        <v>4</v>
      </c>
      <c r="AH25" s="52">
        <v>4</v>
      </c>
      <c r="AI25" s="14">
        <f t="shared" si="4"/>
        <v>3.5999999999999996</v>
      </c>
      <c r="AJ25" s="28"/>
      <c r="AK25" s="14">
        <f t="shared" si="5"/>
        <v>3.5999999999999996</v>
      </c>
      <c r="AL25" s="23"/>
      <c r="AM25" s="52">
        <v>5.2</v>
      </c>
      <c r="AN25" s="52">
        <v>5.5</v>
      </c>
      <c r="AO25" s="52">
        <v>4.5</v>
      </c>
      <c r="AP25" s="52">
        <v>5.4</v>
      </c>
      <c r="AQ25" s="52">
        <v>5.2</v>
      </c>
      <c r="AR25" s="52">
        <v>5.5</v>
      </c>
      <c r="AS25" s="52">
        <v>5.8</v>
      </c>
      <c r="AT25" s="13">
        <f t="shared" si="6"/>
        <v>37.1</v>
      </c>
      <c r="AU25" s="14">
        <f t="shared" si="7"/>
        <v>5.3</v>
      </c>
      <c r="AV25" s="52">
        <v>5</v>
      </c>
      <c r="AW25" s="28">
        <v>1</v>
      </c>
      <c r="AX25" s="14">
        <f t="shared" si="8"/>
        <v>4</v>
      </c>
      <c r="AY25" s="23"/>
      <c r="AZ25" s="15">
        <f t="shared" si="9"/>
        <v>5.3607142857142858</v>
      </c>
      <c r="BA25" s="26"/>
      <c r="BB25" s="15">
        <f t="shared" si="10"/>
        <v>4.53125</v>
      </c>
      <c r="BC25" s="33">
        <f t="shared" si="11"/>
        <v>4.9459821428571429</v>
      </c>
      <c r="BD25" s="34">
        <f t="shared" si="12"/>
        <v>16</v>
      </c>
    </row>
    <row r="26" spans="1:56" ht="15" customHeight="1">
      <c r="A26" s="64">
        <v>137</v>
      </c>
      <c r="B26" t="s">
        <v>133</v>
      </c>
      <c r="C26" t="s">
        <v>105</v>
      </c>
      <c r="D26" t="s">
        <v>106</v>
      </c>
      <c r="E26" t="s">
        <v>95</v>
      </c>
      <c r="F26" s="52">
        <v>4.5</v>
      </c>
      <c r="G26" s="52">
        <v>4.5</v>
      </c>
      <c r="H26" s="52">
        <v>5.5</v>
      </c>
      <c r="I26" s="52">
        <v>6</v>
      </c>
      <c r="J26" s="52">
        <v>7</v>
      </c>
      <c r="K26" s="14">
        <f t="shared" si="0"/>
        <v>5.0999999999999996</v>
      </c>
      <c r="L26" s="5"/>
      <c r="M26" s="52">
        <v>3</v>
      </c>
      <c r="N26" s="52">
        <v>4</v>
      </c>
      <c r="O26" s="52">
        <v>5</v>
      </c>
      <c r="P26" s="52">
        <v>6.5</v>
      </c>
      <c r="Q26" s="52">
        <v>7</v>
      </c>
      <c r="R26" s="14">
        <f t="shared" si="1"/>
        <v>4.4749999999999996</v>
      </c>
      <c r="S26" s="23"/>
      <c r="T26" s="52">
        <v>5.5</v>
      </c>
      <c r="U26" s="52">
        <v>6.5</v>
      </c>
      <c r="V26" s="52">
        <v>5.7</v>
      </c>
      <c r="W26" s="52">
        <v>4</v>
      </c>
      <c r="X26" s="52">
        <v>5</v>
      </c>
      <c r="Y26" s="52">
        <v>0</v>
      </c>
      <c r="Z26" s="52">
        <v>5.3</v>
      </c>
      <c r="AA26" s="13">
        <f t="shared" si="2"/>
        <v>32</v>
      </c>
      <c r="AB26" s="14">
        <f t="shared" si="3"/>
        <v>4.5714285714285712</v>
      </c>
      <c r="AC26" s="23"/>
      <c r="AD26" s="52">
        <v>4</v>
      </c>
      <c r="AE26" s="52">
        <v>5</v>
      </c>
      <c r="AF26" s="52">
        <v>4</v>
      </c>
      <c r="AG26" s="52">
        <v>4</v>
      </c>
      <c r="AH26" s="52">
        <v>4</v>
      </c>
      <c r="AI26" s="14">
        <f t="shared" si="4"/>
        <v>4.1499999999999995</v>
      </c>
      <c r="AJ26" s="28"/>
      <c r="AK26" s="14">
        <f t="shared" si="5"/>
        <v>4.1499999999999995</v>
      </c>
      <c r="AL26" s="23"/>
      <c r="AM26" s="52">
        <v>0</v>
      </c>
      <c r="AN26" s="52">
        <v>6.8</v>
      </c>
      <c r="AO26" s="52">
        <v>5.4</v>
      </c>
      <c r="AP26" s="52">
        <v>0</v>
      </c>
      <c r="AQ26" s="52">
        <v>5.6</v>
      </c>
      <c r="AR26" s="52">
        <v>6</v>
      </c>
      <c r="AS26" s="52">
        <v>5.5</v>
      </c>
      <c r="AT26" s="13">
        <f t="shared" si="6"/>
        <v>29.299999999999997</v>
      </c>
      <c r="AU26" s="14">
        <f t="shared" si="7"/>
        <v>4.1857142857142851</v>
      </c>
      <c r="AV26" s="52">
        <v>6.75</v>
      </c>
      <c r="AW26" s="28">
        <v>2.4</v>
      </c>
      <c r="AX26" s="14">
        <f t="shared" si="8"/>
        <v>4.3499999999999996</v>
      </c>
      <c r="AY26" s="23"/>
      <c r="AZ26" s="15">
        <f t="shared" si="9"/>
        <v>4.558928571428571</v>
      </c>
      <c r="BA26" s="26"/>
      <c r="BB26" s="15">
        <f t="shared" si="10"/>
        <v>4.3312499999999998</v>
      </c>
      <c r="BC26" s="33">
        <f t="shared" si="11"/>
        <v>4.4450892857142854</v>
      </c>
      <c r="BD26" s="34">
        <f t="shared" si="12"/>
        <v>17</v>
      </c>
    </row>
    <row r="27" spans="1:56" ht="15" customHeight="1">
      <c r="A27" s="172">
        <v>131</v>
      </c>
      <c r="B27" s="173" t="s">
        <v>36</v>
      </c>
      <c r="C27" s="173" t="s">
        <v>144</v>
      </c>
      <c r="D27" s="173" t="s">
        <v>145</v>
      </c>
      <c r="E27" s="173" t="s">
        <v>100</v>
      </c>
      <c r="F27" s="52"/>
      <c r="G27" s="52"/>
      <c r="H27" s="52"/>
      <c r="I27" s="52"/>
      <c r="J27" s="52"/>
      <c r="K27" s="14">
        <f t="shared" si="0"/>
        <v>0</v>
      </c>
      <c r="L27" s="5"/>
      <c r="M27" s="52"/>
      <c r="N27" s="52"/>
      <c r="O27" s="52"/>
      <c r="P27" s="52"/>
      <c r="Q27" s="52"/>
      <c r="R27" s="14">
        <f t="shared" si="1"/>
        <v>0</v>
      </c>
      <c r="S27" s="23"/>
      <c r="T27" s="52"/>
      <c r="U27" s="52"/>
      <c r="V27" s="52"/>
      <c r="W27" s="52"/>
      <c r="X27" s="52"/>
      <c r="Y27" s="52"/>
      <c r="Z27" s="52"/>
      <c r="AA27" s="13">
        <f t="shared" si="2"/>
        <v>0</v>
      </c>
      <c r="AB27" s="14">
        <f t="shared" si="3"/>
        <v>0</v>
      </c>
      <c r="AC27" s="23"/>
      <c r="AD27" s="52"/>
      <c r="AE27" s="52"/>
      <c r="AF27" s="52"/>
      <c r="AG27" s="52"/>
      <c r="AH27" s="52"/>
      <c r="AI27" s="14">
        <f t="shared" si="4"/>
        <v>0</v>
      </c>
      <c r="AJ27" s="28"/>
      <c r="AK27" s="14">
        <f t="shared" si="5"/>
        <v>0</v>
      </c>
      <c r="AL27" s="23"/>
      <c r="AM27" s="52"/>
      <c r="AN27" s="52"/>
      <c r="AO27" s="52"/>
      <c r="AP27" s="52"/>
      <c r="AQ27" s="52"/>
      <c r="AR27" s="52"/>
      <c r="AS27" s="52"/>
      <c r="AT27" s="13">
        <f t="shared" si="6"/>
        <v>0</v>
      </c>
      <c r="AU27" s="14">
        <f t="shared" si="7"/>
        <v>0</v>
      </c>
      <c r="AV27" s="52"/>
      <c r="AW27" s="28"/>
      <c r="AX27" s="14">
        <f t="shared" si="8"/>
        <v>0</v>
      </c>
      <c r="AY27" s="23"/>
      <c r="AZ27" s="15">
        <f t="shared" si="9"/>
        <v>0</v>
      </c>
      <c r="BA27" s="26"/>
      <c r="BB27" s="15">
        <f t="shared" si="10"/>
        <v>0</v>
      </c>
      <c r="BC27" s="33">
        <f t="shared" si="11"/>
        <v>0</v>
      </c>
      <c r="BD27" s="34">
        <f t="shared" si="12"/>
        <v>18</v>
      </c>
    </row>
    <row r="28" spans="1:56" ht="15" customHeight="1">
      <c r="A28" s="172">
        <v>126</v>
      </c>
      <c r="B28" s="173" t="s">
        <v>136</v>
      </c>
      <c r="C28" s="173" t="s">
        <v>144</v>
      </c>
      <c r="D28" s="173" t="s">
        <v>145</v>
      </c>
      <c r="E28" s="173" t="s">
        <v>147</v>
      </c>
      <c r="F28" s="52"/>
      <c r="G28" s="52"/>
      <c r="H28" s="52"/>
      <c r="I28" s="52"/>
      <c r="J28" s="52"/>
      <c r="K28" s="14">
        <f t="shared" si="0"/>
        <v>0</v>
      </c>
      <c r="L28" s="5"/>
      <c r="M28" s="52"/>
      <c r="N28" s="52"/>
      <c r="O28" s="52"/>
      <c r="P28" s="52"/>
      <c r="Q28" s="52"/>
      <c r="R28" s="14">
        <f t="shared" si="1"/>
        <v>0</v>
      </c>
      <c r="S28" s="23"/>
      <c r="T28" s="52"/>
      <c r="U28" s="52"/>
      <c r="V28" s="52"/>
      <c r="W28" s="52"/>
      <c r="X28" s="52"/>
      <c r="Y28" s="52"/>
      <c r="Z28" s="52"/>
      <c r="AA28" s="13">
        <f t="shared" si="2"/>
        <v>0</v>
      </c>
      <c r="AB28" s="14">
        <f t="shared" si="3"/>
        <v>0</v>
      </c>
      <c r="AC28" s="23"/>
      <c r="AD28" s="52"/>
      <c r="AE28" s="52"/>
      <c r="AF28" s="52"/>
      <c r="AG28" s="52"/>
      <c r="AH28" s="52"/>
      <c r="AI28" s="14">
        <f t="shared" si="4"/>
        <v>0</v>
      </c>
      <c r="AJ28" s="28"/>
      <c r="AK28" s="14">
        <f t="shared" si="5"/>
        <v>0</v>
      </c>
      <c r="AL28" s="23"/>
      <c r="AM28" s="52"/>
      <c r="AN28" s="52"/>
      <c r="AO28" s="52"/>
      <c r="AP28" s="52"/>
      <c r="AQ28" s="52"/>
      <c r="AR28" s="52"/>
      <c r="AS28" s="52"/>
      <c r="AT28" s="13">
        <f t="shared" si="6"/>
        <v>0</v>
      </c>
      <c r="AU28" s="14">
        <f t="shared" si="7"/>
        <v>0</v>
      </c>
      <c r="AV28" s="52"/>
      <c r="AW28" s="28"/>
      <c r="AX28" s="14">
        <f t="shared" si="8"/>
        <v>0</v>
      </c>
      <c r="AY28" s="23"/>
      <c r="AZ28" s="15">
        <f t="shared" si="9"/>
        <v>0</v>
      </c>
      <c r="BA28" s="26"/>
      <c r="BB28" s="15">
        <f t="shared" si="10"/>
        <v>0</v>
      </c>
      <c r="BC28" s="33">
        <f t="shared" si="11"/>
        <v>0</v>
      </c>
      <c r="BD28" s="34">
        <f t="shared" si="12"/>
        <v>18</v>
      </c>
    </row>
  </sheetData>
  <sortState ref="A10:BD28">
    <sortCondition descending="1" ref="BC10:BC28"/>
  </sortState>
  <mergeCells count="1">
    <mergeCell ref="A3:B3"/>
  </mergeCells>
  <pageMargins left="0.75" right="0.75" top="1" bottom="1" header="0.5" footer="0.5"/>
  <pageSetup paperSize="9" orientation="landscape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5.42578125" style="3" customWidth="1"/>
    <col min="2" max="2" width="18.28515625" style="3" customWidth="1"/>
    <col min="3" max="3" width="21.42578125" style="3" customWidth="1"/>
    <col min="4" max="4" width="15.28515625" style="3" customWidth="1"/>
    <col min="5" max="5" width="15.140625" style="3" customWidth="1"/>
    <col min="6" max="10" width="5.28515625" style="3" customWidth="1"/>
    <col min="11" max="11" width="8.7109375" style="3" customWidth="1"/>
    <col min="12" max="12" width="3.28515625" style="3" customWidth="1"/>
    <col min="13" max="17" width="5.7109375" style="3" customWidth="1"/>
    <col min="18" max="18" width="9.140625" style="3"/>
    <col min="19" max="19" width="3.28515625" style="3" customWidth="1"/>
    <col min="20" max="21" width="5.7109375" style="3" customWidth="1"/>
    <col min="22" max="22" width="6.28515625" style="3" customWidth="1"/>
    <col min="23" max="23" width="6.7109375" style="3" customWidth="1"/>
    <col min="24" max="27" width="5.7109375" style="3" customWidth="1"/>
    <col min="28" max="28" width="7.140625" style="3" customWidth="1"/>
    <col min="29" max="29" width="3.28515625" style="3" customWidth="1"/>
    <col min="30" max="30" width="7.28515625" style="3" customWidth="1"/>
    <col min="31" max="31" width="10.28515625" style="3" customWidth="1"/>
    <col min="32" max="32" width="7" style="3" customWidth="1"/>
    <col min="33" max="33" width="9.42578125" style="3" customWidth="1"/>
    <col min="34" max="34" width="2.7109375" style="3" customWidth="1"/>
    <col min="35" max="37" width="5.7109375" style="3" customWidth="1"/>
    <col min="38" max="38" width="5.42578125" style="3" customWidth="1"/>
    <col min="39" max="43" width="5.7109375" style="3" customWidth="1"/>
    <col min="44" max="44" width="2.42578125" style="16" customWidth="1"/>
    <col min="45" max="49" width="5.85546875" style="3" customWidth="1"/>
    <col min="50" max="50" width="9.140625" style="3"/>
    <col min="51" max="51" width="10.42578125" style="3" customWidth="1"/>
    <col min="52" max="52" width="5.7109375" style="3" customWidth="1"/>
    <col min="53" max="53" width="2.42578125" style="16" customWidth="1"/>
    <col min="54" max="54" width="12.140625" style="3" customWidth="1"/>
    <col min="55" max="55" width="2.7109375" style="16" customWidth="1"/>
    <col min="56" max="56" width="10.42578125" style="3" customWidth="1"/>
    <col min="57" max="57" width="2.7109375" style="16" customWidth="1"/>
    <col min="58" max="60" width="9.140625" style="3"/>
    <col min="61" max="61" width="13.28515625" style="3" customWidth="1"/>
    <col min="62" max="16384" width="9.140625" style="3"/>
  </cols>
  <sheetData>
    <row r="1" spans="1:63" ht="15.75">
      <c r="A1" s="110" t="s">
        <v>116</v>
      </c>
      <c r="D1" s="66" t="s">
        <v>0</v>
      </c>
      <c r="E1" s="66" t="s">
        <v>1</v>
      </c>
      <c r="G1" s="16"/>
      <c r="H1" s="4"/>
      <c r="I1" s="4"/>
      <c r="J1" s="4"/>
      <c r="K1" s="4"/>
      <c r="L1" s="4"/>
      <c r="T1" s="4"/>
      <c r="U1" s="4"/>
      <c r="V1" s="4"/>
      <c r="W1" s="16"/>
      <c r="Z1" s="4"/>
      <c r="AA1" s="4"/>
      <c r="AB1" s="4"/>
      <c r="AC1" s="4"/>
      <c r="AI1" s="4"/>
      <c r="AJ1" s="4"/>
      <c r="AK1" s="4"/>
      <c r="AL1" s="16"/>
      <c r="AO1" s="4"/>
      <c r="AP1" s="4"/>
      <c r="AQ1" s="4"/>
      <c r="AR1" s="61"/>
      <c r="BI1" s="6">
        <f ca="1">NOW()</f>
        <v>42863.428831481484</v>
      </c>
    </row>
    <row r="2" spans="1:63" ht="15.75">
      <c r="A2" s="19"/>
      <c r="D2" s="66"/>
      <c r="E2" s="66" t="s">
        <v>2</v>
      </c>
      <c r="G2" s="16"/>
      <c r="W2" s="16"/>
      <c r="AL2" s="16"/>
      <c r="AR2" s="62"/>
      <c r="BI2" s="9">
        <f ca="1">NOW()</f>
        <v>42863.428831481484</v>
      </c>
    </row>
    <row r="3" spans="1:63" ht="15.75">
      <c r="A3" s="221" t="s">
        <v>117</v>
      </c>
      <c r="B3" s="222"/>
      <c r="D3" s="66"/>
      <c r="E3" s="66" t="s">
        <v>3</v>
      </c>
      <c r="F3" s="8" t="s">
        <v>58</v>
      </c>
      <c r="G3" s="16"/>
      <c r="H3" s="8"/>
      <c r="M3" s="7" t="s">
        <v>37</v>
      </c>
      <c r="T3" s="8" t="s">
        <v>58</v>
      </c>
      <c r="W3" s="16"/>
      <c r="AD3" s="7" t="s">
        <v>37</v>
      </c>
      <c r="AI3" s="8" t="s">
        <v>58</v>
      </c>
      <c r="AL3" s="16"/>
      <c r="AS3" s="7" t="s">
        <v>37</v>
      </c>
    </row>
    <row r="4" spans="1:63" ht="15.75">
      <c r="A4" s="19"/>
      <c r="D4" s="66"/>
      <c r="G4" s="16"/>
      <c r="W4" s="16"/>
      <c r="AL4" s="16"/>
    </row>
    <row r="5" spans="1:63" ht="15.75">
      <c r="A5" s="19" t="s">
        <v>82</v>
      </c>
      <c r="B5" s="7"/>
      <c r="F5" s="7" t="s">
        <v>85</v>
      </c>
      <c r="G5" s="17"/>
      <c r="I5" s="7"/>
      <c r="M5" s="7" t="s">
        <v>85</v>
      </c>
      <c r="T5" s="7" t="s">
        <v>56</v>
      </c>
      <c r="W5" s="16"/>
      <c r="AD5" s="7" t="s">
        <v>84</v>
      </c>
      <c r="AI5" s="7" t="s">
        <v>57</v>
      </c>
      <c r="AL5" s="16"/>
      <c r="AS5" s="7" t="s">
        <v>86</v>
      </c>
      <c r="AY5" s="7"/>
      <c r="AZ5" s="7"/>
    </row>
    <row r="6" spans="1:63" ht="15.75">
      <c r="A6" s="19" t="s">
        <v>91</v>
      </c>
      <c r="B6" s="7">
        <v>4</v>
      </c>
      <c r="F6" s="3" t="str">
        <f>E1</f>
        <v xml:space="preserve">a </v>
      </c>
      <c r="G6" s="16"/>
      <c r="M6" s="3" t="str">
        <f>E1</f>
        <v xml:space="preserve">a </v>
      </c>
      <c r="T6" s="3" t="str">
        <f>E2</f>
        <v>b</v>
      </c>
      <c r="W6" s="16"/>
      <c r="AD6" s="3" t="str">
        <f>E2</f>
        <v>b</v>
      </c>
      <c r="AH6" s="16"/>
      <c r="AI6" s="3" t="str">
        <f>E3</f>
        <v>c</v>
      </c>
      <c r="AL6" s="16"/>
      <c r="AS6" s="3" t="str">
        <f>E3</f>
        <v>c</v>
      </c>
      <c r="BF6" s="7" t="s">
        <v>38</v>
      </c>
    </row>
    <row r="7" spans="1:63">
      <c r="F7" s="3" t="s">
        <v>62</v>
      </c>
      <c r="K7" s="4"/>
      <c r="L7" s="18"/>
      <c r="M7" s="11"/>
      <c r="N7" s="11"/>
      <c r="O7" s="11"/>
      <c r="P7" s="11"/>
      <c r="Q7" s="21"/>
      <c r="S7" s="16"/>
      <c r="U7" s="4"/>
      <c r="V7" s="4"/>
      <c r="W7" s="4"/>
      <c r="X7" s="4"/>
      <c r="Y7" s="4"/>
      <c r="Z7" s="4"/>
      <c r="AA7" s="4"/>
      <c r="AB7" s="4"/>
      <c r="AC7" s="18"/>
      <c r="AD7" s="7"/>
      <c r="AF7" s="3" t="s">
        <v>35</v>
      </c>
      <c r="AG7" s="3" t="s">
        <v>41</v>
      </c>
      <c r="AH7" s="16"/>
      <c r="AJ7" s="4"/>
      <c r="AK7" s="4"/>
      <c r="AL7" s="4"/>
      <c r="AM7" s="4"/>
      <c r="AN7" s="4"/>
      <c r="AO7" s="4"/>
      <c r="AP7" s="4"/>
      <c r="AQ7" s="4"/>
      <c r="AZ7" s="3" t="s">
        <v>83</v>
      </c>
      <c r="BB7" s="21" t="s">
        <v>88</v>
      </c>
      <c r="BD7" s="7" t="s">
        <v>89</v>
      </c>
      <c r="BH7" s="31" t="s">
        <v>90</v>
      </c>
      <c r="BI7" s="30"/>
    </row>
    <row r="8" spans="1:63" s="11" customFormat="1">
      <c r="A8" s="49" t="s">
        <v>60</v>
      </c>
      <c r="B8" s="49" t="s">
        <v>61</v>
      </c>
      <c r="C8" s="49" t="s">
        <v>62</v>
      </c>
      <c r="D8" s="49" t="s">
        <v>63</v>
      </c>
      <c r="E8" s="49" t="s">
        <v>64</v>
      </c>
      <c r="F8" s="50" t="s">
        <v>22</v>
      </c>
      <c r="G8" s="50" t="s">
        <v>23</v>
      </c>
      <c r="H8" s="50" t="s">
        <v>24</v>
      </c>
      <c r="I8" s="50" t="s">
        <v>25</v>
      </c>
      <c r="J8" s="50" t="s">
        <v>26</v>
      </c>
      <c r="K8" s="50" t="s">
        <v>62</v>
      </c>
      <c r="L8" s="156"/>
      <c r="M8" s="50" t="s">
        <v>22</v>
      </c>
      <c r="N8" s="50" t="s">
        <v>23</v>
      </c>
      <c r="O8" s="50" t="s">
        <v>24</v>
      </c>
      <c r="P8" s="50" t="s">
        <v>25</v>
      </c>
      <c r="Q8" s="50" t="s">
        <v>26</v>
      </c>
      <c r="R8" s="50" t="s">
        <v>62</v>
      </c>
      <c r="S8" s="157"/>
      <c r="T8" s="49" t="s">
        <v>65</v>
      </c>
      <c r="U8" s="49" t="s">
        <v>66</v>
      </c>
      <c r="V8" s="49" t="s">
        <v>78</v>
      </c>
      <c r="W8" s="49" t="s">
        <v>75</v>
      </c>
      <c r="X8" s="49" t="s">
        <v>79</v>
      </c>
      <c r="Y8" s="49" t="s">
        <v>80</v>
      </c>
      <c r="Z8" s="49" t="s">
        <v>81</v>
      </c>
      <c r="AA8" s="49" t="s">
        <v>74</v>
      </c>
      <c r="AB8" s="49" t="s">
        <v>73</v>
      </c>
      <c r="AC8" s="156"/>
      <c r="AD8" s="49" t="s">
        <v>72</v>
      </c>
      <c r="AE8" s="49" t="s">
        <v>41</v>
      </c>
      <c r="AF8" s="49" t="s">
        <v>34</v>
      </c>
      <c r="AG8" s="49" t="s">
        <v>43</v>
      </c>
      <c r="AH8" s="160"/>
      <c r="AI8" s="49" t="s">
        <v>65</v>
      </c>
      <c r="AJ8" s="49" t="s">
        <v>66</v>
      </c>
      <c r="AK8" s="49" t="s">
        <v>78</v>
      </c>
      <c r="AL8" s="49" t="s">
        <v>75</v>
      </c>
      <c r="AM8" s="49" t="s">
        <v>79</v>
      </c>
      <c r="AN8" s="49" t="s">
        <v>80</v>
      </c>
      <c r="AO8" s="49" t="s">
        <v>81</v>
      </c>
      <c r="AP8" s="49" t="s">
        <v>74</v>
      </c>
      <c r="AQ8" s="49" t="s">
        <v>73</v>
      </c>
      <c r="AR8" s="55"/>
      <c r="AS8" s="50" t="s">
        <v>27</v>
      </c>
      <c r="AT8" s="50" t="s">
        <v>28</v>
      </c>
      <c r="AU8" s="50" t="s">
        <v>29</v>
      </c>
      <c r="AV8" s="50" t="s">
        <v>30</v>
      </c>
      <c r="AW8" s="50" t="s">
        <v>31</v>
      </c>
      <c r="AX8" s="50" t="s">
        <v>69</v>
      </c>
      <c r="AY8" s="49" t="s">
        <v>54</v>
      </c>
      <c r="AZ8" s="49" t="s">
        <v>43</v>
      </c>
      <c r="BA8" s="55"/>
      <c r="BB8" s="38" t="s">
        <v>68</v>
      </c>
      <c r="BC8" s="55"/>
      <c r="BD8" s="159" t="s">
        <v>68</v>
      </c>
      <c r="BE8" s="54"/>
      <c r="BF8" s="159" t="s">
        <v>32</v>
      </c>
      <c r="BG8" s="159" t="s">
        <v>33</v>
      </c>
      <c r="BH8" s="159" t="s">
        <v>68</v>
      </c>
      <c r="BI8" s="159" t="s">
        <v>71</v>
      </c>
      <c r="BJ8" s="49"/>
      <c r="BK8" s="49"/>
    </row>
    <row r="9" spans="1:63" s="35" customFormat="1">
      <c r="F9" s="30"/>
      <c r="G9" s="30"/>
      <c r="H9" s="30"/>
      <c r="I9" s="30"/>
      <c r="J9" s="30"/>
      <c r="K9" s="30"/>
      <c r="L9" s="10"/>
      <c r="M9" s="30"/>
      <c r="N9" s="30"/>
      <c r="O9" s="30"/>
      <c r="P9" s="30"/>
      <c r="Q9" s="30"/>
      <c r="R9" s="30"/>
      <c r="S9" s="32"/>
      <c r="AC9" s="10"/>
      <c r="AH9" s="29"/>
      <c r="AR9" s="18"/>
      <c r="AS9" s="30"/>
      <c r="AT9" s="30"/>
      <c r="AU9" s="30"/>
      <c r="AV9" s="30"/>
      <c r="AW9" s="30"/>
      <c r="AX9" s="30"/>
      <c r="BA9" s="18"/>
      <c r="BB9" s="21"/>
      <c r="BC9" s="18"/>
      <c r="BD9" s="31"/>
      <c r="BE9" s="56"/>
      <c r="BF9" s="31"/>
      <c r="BG9" s="31"/>
      <c r="BH9" s="31"/>
      <c r="BI9" s="31"/>
    </row>
    <row r="10" spans="1:63">
      <c r="A10" s="64">
        <v>95</v>
      </c>
      <c r="B10" t="s">
        <v>149</v>
      </c>
      <c r="C10" t="s">
        <v>165</v>
      </c>
      <c r="D10" t="s">
        <v>151</v>
      </c>
      <c r="E10" t="s">
        <v>39</v>
      </c>
      <c r="F10" s="52">
        <v>6.5</v>
      </c>
      <c r="G10" s="52">
        <v>6.5</v>
      </c>
      <c r="H10" s="52">
        <v>6.3</v>
      </c>
      <c r="I10" s="52">
        <v>7</v>
      </c>
      <c r="J10" s="52">
        <v>6.2</v>
      </c>
      <c r="K10" s="14">
        <f>SUM((F10*0.3),(G10*0.25),(H10*0.25),(I10*0.15),(J10*0.05))</f>
        <v>6.51</v>
      </c>
      <c r="L10" s="57"/>
      <c r="M10" s="52">
        <v>7.5</v>
      </c>
      <c r="N10" s="52">
        <v>7.5</v>
      </c>
      <c r="O10" s="52">
        <v>7.5</v>
      </c>
      <c r="P10" s="52">
        <v>7</v>
      </c>
      <c r="Q10" s="52">
        <v>6.2</v>
      </c>
      <c r="R10" s="14">
        <f>SUM((M10*0.3),(N10*0.25),(O10*0.25),(P10*0.15),(Q10*0.05))</f>
        <v>7.3599999999999994</v>
      </c>
      <c r="S10" s="59"/>
      <c r="T10" s="52">
        <v>5.4</v>
      </c>
      <c r="U10" s="52">
        <v>6</v>
      </c>
      <c r="V10" s="52">
        <v>5.8</v>
      </c>
      <c r="W10" s="52">
        <v>6</v>
      </c>
      <c r="X10" s="52">
        <v>5.8</v>
      </c>
      <c r="Y10" s="52">
        <v>5.5</v>
      </c>
      <c r="Z10" s="52">
        <v>5.6</v>
      </c>
      <c r="AA10" s="13">
        <f>SUM(T10:Z10)</f>
        <v>40.1</v>
      </c>
      <c r="AB10" s="14">
        <f>AA10/7</f>
        <v>5.7285714285714286</v>
      </c>
      <c r="AC10" s="57"/>
      <c r="AD10" s="52">
        <v>7.3</v>
      </c>
      <c r="AE10" s="14"/>
      <c r="AF10" s="28"/>
      <c r="AG10" s="14">
        <f>AD10-AF10</f>
        <v>7.3</v>
      </c>
      <c r="AH10" s="59"/>
      <c r="AI10" s="52">
        <v>6.2</v>
      </c>
      <c r="AJ10" s="52">
        <v>6.5</v>
      </c>
      <c r="AK10" s="52">
        <v>6.5</v>
      </c>
      <c r="AL10" s="52">
        <v>6</v>
      </c>
      <c r="AM10" s="52">
        <v>6</v>
      </c>
      <c r="AN10" s="52">
        <v>5.7</v>
      </c>
      <c r="AO10" s="52">
        <v>6.2</v>
      </c>
      <c r="AP10" s="13">
        <f>SUM(AI10:AO10)</f>
        <v>43.1</v>
      </c>
      <c r="AQ10" s="14">
        <f>AP10/7</f>
        <v>6.1571428571428575</v>
      </c>
      <c r="AS10" s="52">
        <v>5.7</v>
      </c>
      <c r="AT10" s="52">
        <v>5.5</v>
      </c>
      <c r="AU10" s="52">
        <v>5.5</v>
      </c>
      <c r="AV10" s="52">
        <v>6</v>
      </c>
      <c r="AW10" s="52">
        <v>5.2</v>
      </c>
      <c r="AX10" s="14">
        <f>SUM((AS10*0.2),(AT10*0.15),(AU10*0.25),(AV10*0.2),(AW10*0.2))</f>
        <v>5.58</v>
      </c>
      <c r="AY10" s="28"/>
      <c r="AZ10" s="14">
        <f>AX10-AY10</f>
        <v>5.58</v>
      </c>
      <c r="BB10" s="15">
        <f>SUM((K10*0.25)+(AB10*0.375)+(AQ10*0.375))</f>
        <v>6.0846428571428568</v>
      </c>
      <c r="BC10" s="26"/>
      <c r="BD10" s="15">
        <f>SUM((R10*0.25),(AG10*0.5),(AZ10*0.25))</f>
        <v>6.8849999999999998</v>
      </c>
      <c r="BF10" s="14">
        <f>BB10</f>
        <v>6.0846428571428568</v>
      </c>
      <c r="BG10" s="14">
        <f>BD10</f>
        <v>6.8849999999999998</v>
      </c>
      <c r="BH10" s="33">
        <f>AVERAGE(BF10:BG10)</f>
        <v>6.4848214285714283</v>
      </c>
      <c r="BI10" s="34">
        <v>1</v>
      </c>
    </row>
    <row r="11" spans="1:63">
      <c r="A11" s="64">
        <v>138</v>
      </c>
      <c r="B11" t="s">
        <v>19</v>
      </c>
      <c r="C11" t="s">
        <v>169</v>
      </c>
      <c r="D11" t="s">
        <v>18</v>
      </c>
      <c r="E11" t="s">
        <v>95</v>
      </c>
      <c r="F11" s="52">
        <v>6.8</v>
      </c>
      <c r="G11" s="52">
        <v>6.5</v>
      </c>
      <c r="H11" s="52">
        <v>7</v>
      </c>
      <c r="I11" s="52">
        <v>7</v>
      </c>
      <c r="J11" s="52">
        <v>7</v>
      </c>
      <c r="K11" s="14">
        <f>SUM((F11*0.3),(G11*0.25),(H11*0.25),(I11*0.15),(J11*0.05))</f>
        <v>6.8149999999999995</v>
      </c>
      <c r="L11" s="5"/>
      <c r="M11" s="52">
        <v>6.6</v>
      </c>
      <c r="N11" s="52">
        <v>7</v>
      </c>
      <c r="O11" s="52">
        <v>7</v>
      </c>
      <c r="P11" s="52">
        <v>7</v>
      </c>
      <c r="Q11" s="52">
        <v>7</v>
      </c>
      <c r="R11" s="14">
        <f>SUM((M11*0.3),(N11*0.25),(O11*0.25),(P11*0.15),(Q11*0.05))</f>
        <v>6.879999999999999</v>
      </c>
      <c r="S11" s="23"/>
      <c r="T11" s="52">
        <v>5.4</v>
      </c>
      <c r="U11" s="52">
        <v>6</v>
      </c>
      <c r="V11" s="52">
        <v>5.6</v>
      </c>
      <c r="W11" s="52">
        <v>6</v>
      </c>
      <c r="X11" s="52">
        <v>5.8</v>
      </c>
      <c r="Y11" s="52">
        <v>5.8</v>
      </c>
      <c r="Z11" s="52">
        <v>5.5</v>
      </c>
      <c r="AA11" s="13">
        <f>SUM(T11:Z11)</f>
        <v>40.1</v>
      </c>
      <c r="AB11" s="14">
        <f>AA11/7</f>
        <v>5.7285714285714286</v>
      </c>
      <c r="AC11" s="5"/>
      <c r="AD11" s="52">
        <v>7.1</v>
      </c>
      <c r="AE11" s="14"/>
      <c r="AF11" s="28"/>
      <c r="AG11" s="14">
        <f>AD11-AF11</f>
        <v>7.1</v>
      </c>
      <c r="AH11" s="23"/>
      <c r="AI11" s="52">
        <v>6</v>
      </c>
      <c r="AJ11" s="52">
        <v>5.5</v>
      </c>
      <c r="AK11" s="52">
        <v>5.3</v>
      </c>
      <c r="AL11" s="52">
        <v>5.5</v>
      </c>
      <c r="AM11" s="52">
        <v>6</v>
      </c>
      <c r="AN11" s="52">
        <v>5.3</v>
      </c>
      <c r="AO11" s="52">
        <v>5.5</v>
      </c>
      <c r="AP11" s="13">
        <f>SUM(AI11:AO11)</f>
        <v>39.1</v>
      </c>
      <c r="AQ11" s="14">
        <f>AP11/7</f>
        <v>5.5857142857142863</v>
      </c>
      <c r="AS11" s="52">
        <v>6</v>
      </c>
      <c r="AT11" s="52">
        <v>6.5</v>
      </c>
      <c r="AU11" s="52">
        <v>5</v>
      </c>
      <c r="AV11" s="52">
        <v>6</v>
      </c>
      <c r="AW11" s="52">
        <v>5.7</v>
      </c>
      <c r="AX11" s="14">
        <f>SUM((AS11*0.2),(AT11*0.15),(AU11*0.25),(AV11*0.2),(AW11*0.2))</f>
        <v>5.7650000000000006</v>
      </c>
      <c r="AY11" s="28"/>
      <c r="AZ11" s="14">
        <f>AX11-AY11</f>
        <v>5.7650000000000006</v>
      </c>
      <c r="BB11" s="15">
        <f>SUM((K11*0.25)+(AB11*0.375)+(AQ11*0.375))</f>
        <v>5.9466071428571432</v>
      </c>
      <c r="BC11" s="26"/>
      <c r="BD11" s="15">
        <f>SUM((R11*0.25),(AG11*0.5),(AZ11*0.25))</f>
        <v>6.7112499999999997</v>
      </c>
      <c r="BF11" s="14">
        <f>BB11</f>
        <v>5.9466071428571432</v>
      </c>
      <c r="BG11" s="14">
        <f>BD11</f>
        <v>6.7112499999999997</v>
      </c>
      <c r="BH11" s="33">
        <f>AVERAGE(BF11:BG11)</f>
        <v>6.3289285714285715</v>
      </c>
      <c r="BI11" s="34">
        <v>2</v>
      </c>
    </row>
    <row r="12" spans="1:63">
      <c r="A12" s="64">
        <v>136</v>
      </c>
      <c r="B12" t="s">
        <v>20</v>
      </c>
      <c r="C12" t="s">
        <v>169</v>
      </c>
      <c r="D12" t="s">
        <v>18</v>
      </c>
      <c r="E12" t="s">
        <v>95</v>
      </c>
      <c r="F12" s="52">
        <v>6.6</v>
      </c>
      <c r="G12" s="52">
        <v>6.3</v>
      </c>
      <c r="H12" s="52">
        <v>6.7</v>
      </c>
      <c r="I12" s="52">
        <v>7</v>
      </c>
      <c r="J12" s="52">
        <v>7</v>
      </c>
      <c r="K12" s="14">
        <f>SUM((F12*0.3),(G12*0.25),(H12*0.25),(I12*0.15),(J12*0.05))</f>
        <v>6.629999999999999</v>
      </c>
      <c r="L12" s="57"/>
      <c r="M12" s="52">
        <v>6.6</v>
      </c>
      <c r="N12" s="52">
        <v>6.8</v>
      </c>
      <c r="O12" s="52">
        <v>7</v>
      </c>
      <c r="P12" s="52">
        <v>7</v>
      </c>
      <c r="Q12" s="52">
        <v>7</v>
      </c>
      <c r="R12" s="14">
        <f>SUM((M12*0.3),(N12*0.25),(O12*0.25),(P12*0.15),(Q12*0.05))</f>
        <v>6.8299999999999992</v>
      </c>
      <c r="S12" s="59"/>
      <c r="T12" s="52">
        <v>5.7</v>
      </c>
      <c r="U12" s="52">
        <v>6</v>
      </c>
      <c r="V12" s="52">
        <v>5.6</v>
      </c>
      <c r="W12" s="52">
        <v>0</v>
      </c>
      <c r="X12" s="52">
        <v>5.5</v>
      </c>
      <c r="Y12" s="52">
        <v>5.4</v>
      </c>
      <c r="Z12" s="52">
        <v>5.6</v>
      </c>
      <c r="AA12" s="13">
        <f>SUM(T12:Z12)</f>
        <v>33.799999999999997</v>
      </c>
      <c r="AB12" s="14">
        <f>AA12/7</f>
        <v>4.8285714285714283</v>
      </c>
      <c r="AC12" s="57"/>
      <c r="AD12" s="52">
        <v>7.8</v>
      </c>
      <c r="AE12" s="14"/>
      <c r="AF12" s="28"/>
      <c r="AG12" s="14">
        <f>AD12-AF12</f>
        <v>7.8</v>
      </c>
      <c r="AH12" s="59"/>
      <c r="AI12" s="52">
        <v>6.2</v>
      </c>
      <c r="AJ12" s="52">
        <v>6.7</v>
      </c>
      <c r="AK12" s="52">
        <v>6.2</v>
      </c>
      <c r="AL12" s="52">
        <v>0</v>
      </c>
      <c r="AM12" s="52">
        <v>5.5</v>
      </c>
      <c r="AN12" s="52">
        <v>5.3</v>
      </c>
      <c r="AO12" s="52">
        <v>6</v>
      </c>
      <c r="AP12" s="13">
        <f>SUM(AI12:AO12)</f>
        <v>35.900000000000006</v>
      </c>
      <c r="AQ12" s="14">
        <f>AP12/7</f>
        <v>5.128571428571429</v>
      </c>
      <c r="AS12" s="52">
        <v>6.3</v>
      </c>
      <c r="AT12" s="52">
        <v>6</v>
      </c>
      <c r="AU12" s="52">
        <v>6.4</v>
      </c>
      <c r="AV12" s="52">
        <v>6</v>
      </c>
      <c r="AW12" s="52">
        <v>6</v>
      </c>
      <c r="AX12" s="14">
        <f>SUM((AS12*0.2),(AT12*0.15),(AU12*0.25),(AV12*0.2),(AW12*0.2))</f>
        <v>6.160000000000001</v>
      </c>
      <c r="AY12" s="28"/>
      <c r="AZ12" s="14">
        <f>AX12-AY12</f>
        <v>6.160000000000001</v>
      </c>
      <c r="BB12" s="15">
        <f>SUM((K12*0.25)+(AB12*0.375)+(AQ12*0.375))</f>
        <v>5.3914285714285715</v>
      </c>
      <c r="BC12" s="26"/>
      <c r="BD12" s="15">
        <f>SUM((R12*0.25),(AG12*0.5),(AZ12*0.25))</f>
        <v>7.1475</v>
      </c>
      <c r="BF12" s="14">
        <f>BB12</f>
        <v>5.3914285714285715</v>
      </c>
      <c r="BG12" s="14">
        <f>BD12</f>
        <v>7.1475</v>
      </c>
      <c r="BH12" s="33">
        <f>AVERAGE(BF12:BG12)</f>
        <v>6.2694642857142853</v>
      </c>
      <c r="BI12" s="34">
        <v>3</v>
      </c>
    </row>
    <row r="13" spans="1:63">
      <c r="A13" s="64">
        <v>132</v>
      </c>
      <c r="B13" t="s">
        <v>99</v>
      </c>
      <c r="C13" t="s">
        <v>169</v>
      </c>
      <c r="D13" t="s">
        <v>18</v>
      </c>
      <c r="E13" t="s">
        <v>95</v>
      </c>
      <c r="F13" s="52">
        <v>6.5</v>
      </c>
      <c r="G13" s="52">
        <v>6.3</v>
      </c>
      <c r="H13" s="52">
        <v>6.8</v>
      </c>
      <c r="I13" s="52">
        <v>6.8</v>
      </c>
      <c r="J13" s="52">
        <v>7</v>
      </c>
      <c r="K13" s="14">
        <f>SUM((F13*0.3),(G13*0.25),(H13*0.25),(I13*0.15),(J13*0.05))</f>
        <v>6.5949999999999989</v>
      </c>
      <c r="L13" s="5"/>
      <c r="M13" s="52">
        <v>6.6</v>
      </c>
      <c r="N13" s="52">
        <v>7</v>
      </c>
      <c r="O13" s="52">
        <v>7</v>
      </c>
      <c r="P13" s="52">
        <v>7</v>
      </c>
      <c r="Q13" s="52">
        <v>7</v>
      </c>
      <c r="R13" s="14">
        <f>SUM((M13*0.3),(N13*0.25),(O13*0.25),(P13*0.15),(Q13*0.05))</f>
        <v>6.879999999999999</v>
      </c>
      <c r="S13" s="23"/>
      <c r="T13" s="52">
        <v>5.7</v>
      </c>
      <c r="U13" s="52">
        <v>5.8</v>
      </c>
      <c r="V13" s="52">
        <v>4.9000000000000004</v>
      </c>
      <c r="W13" s="52">
        <v>6.5</v>
      </c>
      <c r="X13" s="52">
        <v>5.8</v>
      </c>
      <c r="Y13" s="52">
        <v>5.2</v>
      </c>
      <c r="Z13" s="52">
        <v>5.5</v>
      </c>
      <c r="AA13" s="13">
        <f>SUM(T13:Z13)</f>
        <v>39.4</v>
      </c>
      <c r="AB13" s="14">
        <f>AA13/7</f>
        <v>5.6285714285714281</v>
      </c>
      <c r="AC13" s="5"/>
      <c r="AD13" s="52">
        <v>6.8</v>
      </c>
      <c r="AE13" s="14"/>
      <c r="AF13" s="28"/>
      <c r="AG13" s="14">
        <f>AD13-AF13</f>
        <v>6.8</v>
      </c>
      <c r="AH13" s="23"/>
      <c r="AI13" s="52">
        <v>6.2</v>
      </c>
      <c r="AJ13" s="52">
        <v>6.7</v>
      </c>
      <c r="AK13" s="52">
        <v>4</v>
      </c>
      <c r="AL13" s="52">
        <v>5</v>
      </c>
      <c r="AM13" s="52">
        <v>5.7</v>
      </c>
      <c r="AN13" s="52">
        <v>5.3</v>
      </c>
      <c r="AO13" s="52">
        <v>6</v>
      </c>
      <c r="AP13" s="13">
        <f>SUM(AI13:AO13)</f>
        <v>38.9</v>
      </c>
      <c r="AQ13" s="14">
        <f>AP13/7</f>
        <v>5.5571428571428569</v>
      </c>
      <c r="AS13" s="52">
        <v>6.5</v>
      </c>
      <c r="AT13" s="52">
        <v>6.5</v>
      </c>
      <c r="AU13" s="52">
        <v>6.5</v>
      </c>
      <c r="AV13" s="52">
        <v>5</v>
      </c>
      <c r="AW13" s="52">
        <v>6.5</v>
      </c>
      <c r="AX13" s="14">
        <f>SUM((AS13*0.2),(AT13*0.15),(AU13*0.25),(AV13*0.2),(AW13*0.2))</f>
        <v>6.2</v>
      </c>
      <c r="AY13" s="28"/>
      <c r="AZ13" s="14">
        <f>AX13-AY13</f>
        <v>6.2</v>
      </c>
      <c r="BB13" s="15">
        <f>SUM((K13*0.25)+(AB13*0.375)+(AQ13*0.375))</f>
        <v>5.8433928571428568</v>
      </c>
      <c r="BC13" s="26"/>
      <c r="BD13" s="15">
        <f>SUM((R13*0.25),(AG13*0.5),(AZ13*0.25))</f>
        <v>6.669999999999999</v>
      </c>
      <c r="BF13" s="14">
        <f>BB13</f>
        <v>5.8433928571428568</v>
      </c>
      <c r="BG13" s="14">
        <f>BD13</f>
        <v>6.669999999999999</v>
      </c>
      <c r="BH13" s="33">
        <f>AVERAGE(BF13:BG13)</f>
        <v>6.2566964285714279</v>
      </c>
      <c r="BI13" s="34">
        <v>4</v>
      </c>
    </row>
    <row r="14" spans="1:63">
      <c r="A14" s="64">
        <v>125</v>
      </c>
      <c r="B14" t="s">
        <v>93</v>
      </c>
      <c r="C14" t="s">
        <v>204</v>
      </c>
      <c r="D14" t="s">
        <v>150</v>
      </c>
      <c r="E14" t="s">
        <v>147</v>
      </c>
      <c r="F14" s="52">
        <v>5</v>
      </c>
      <c r="G14" s="52">
        <v>5.2</v>
      </c>
      <c r="H14" s="52">
        <v>5.5</v>
      </c>
      <c r="I14" s="52">
        <v>6.3</v>
      </c>
      <c r="J14" s="52">
        <v>6</v>
      </c>
      <c r="K14" s="14">
        <f>SUM((F14*0.3),(G14*0.25),(H14*0.25),(I14*0.15),(J14*0.05))</f>
        <v>5.42</v>
      </c>
      <c r="L14" s="57"/>
      <c r="M14" s="52">
        <v>6.5</v>
      </c>
      <c r="N14" s="52">
        <v>6.5</v>
      </c>
      <c r="O14" s="52">
        <v>6.3</v>
      </c>
      <c r="P14" s="52">
        <v>6.5</v>
      </c>
      <c r="Q14" s="52">
        <v>6</v>
      </c>
      <c r="R14" s="14">
        <f>SUM((M14*0.3),(N14*0.25),(O14*0.25),(P14*0.15),(Q14*0.05))</f>
        <v>6.4249999999999998</v>
      </c>
      <c r="S14" s="59"/>
      <c r="T14" s="52">
        <v>5.8</v>
      </c>
      <c r="U14" s="52">
        <v>6</v>
      </c>
      <c r="V14" s="52">
        <v>6</v>
      </c>
      <c r="W14" s="52">
        <v>5</v>
      </c>
      <c r="X14" s="52">
        <v>6</v>
      </c>
      <c r="Y14" s="52">
        <v>5.6</v>
      </c>
      <c r="Z14" s="52">
        <v>5.6</v>
      </c>
      <c r="AA14" s="13">
        <f>SUM(T14:Z14)</f>
        <v>40</v>
      </c>
      <c r="AB14" s="14">
        <f>AA14/7</f>
        <v>5.7142857142857144</v>
      </c>
      <c r="AC14" s="57"/>
      <c r="AD14" s="52">
        <v>7.2</v>
      </c>
      <c r="AE14" s="14"/>
      <c r="AF14" s="28"/>
      <c r="AG14" s="14">
        <f>AD14-AF14</f>
        <v>7.2</v>
      </c>
      <c r="AH14" s="59"/>
      <c r="AI14" s="52">
        <v>5</v>
      </c>
      <c r="AJ14" s="52">
        <v>5.5</v>
      </c>
      <c r="AK14" s="52">
        <v>5.2</v>
      </c>
      <c r="AL14" s="52">
        <v>3</v>
      </c>
      <c r="AM14" s="52">
        <v>6</v>
      </c>
      <c r="AN14" s="52">
        <v>6</v>
      </c>
      <c r="AO14" s="52">
        <v>5.7</v>
      </c>
      <c r="AP14" s="13">
        <f>SUM(AI14:AO14)</f>
        <v>36.4</v>
      </c>
      <c r="AQ14" s="14">
        <f>AP14/7</f>
        <v>5.2</v>
      </c>
      <c r="AS14" s="52">
        <v>5</v>
      </c>
      <c r="AT14" s="52">
        <v>5.3</v>
      </c>
      <c r="AU14" s="52">
        <v>6.2</v>
      </c>
      <c r="AV14" s="52">
        <v>5.5</v>
      </c>
      <c r="AW14" s="52">
        <v>5</v>
      </c>
      <c r="AX14" s="14">
        <f>SUM((AS14*0.2),(AT14*0.15),(AU14*0.25),(AV14*0.2),(AW14*0.2))</f>
        <v>5.4450000000000003</v>
      </c>
      <c r="AY14" s="28"/>
      <c r="AZ14" s="14">
        <f>AX14-AY14</f>
        <v>5.4450000000000003</v>
      </c>
      <c r="BB14" s="15">
        <f>SUM((K14*0.25)+(AB14*0.375)+(AQ14*0.375))</f>
        <v>5.447857142857143</v>
      </c>
      <c r="BC14" s="26"/>
      <c r="BD14" s="15">
        <f>SUM((R14*0.25),(AG14*0.5),(AZ14*0.25))</f>
        <v>6.5674999999999999</v>
      </c>
      <c r="BF14" s="14">
        <f>BB14</f>
        <v>5.447857142857143</v>
      </c>
      <c r="BG14" s="14">
        <f>BD14</f>
        <v>6.5674999999999999</v>
      </c>
      <c r="BH14" s="33">
        <f>AVERAGE(BF14:BG14)</f>
        <v>6.0076785714285714</v>
      </c>
      <c r="BI14" s="198" t="s">
        <v>264</v>
      </c>
    </row>
    <row r="15" spans="1:63">
      <c r="A15" s="2"/>
      <c r="B15" s="2"/>
      <c r="C15" s="2"/>
      <c r="D15" s="2"/>
      <c r="E15" s="161"/>
      <c r="F15" s="162"/>
      <c r="G15" s="162"/>
      <c r="H15" s="162"/>
      <c r="I15" s="162"/>
      <c r="J15" s="162"/>
      <c r="K15" s="14"/>
      <c r="L15" s="16"/>
      <c r="M15" s="162"/>
      <c r="N15" s="162"/>
      <c r="O15" s="162"/>
      <c r="P15" s="162"/>
      <c r="Q15" s="162"/>
      <c r="R15" s="14"/>
      <c r="S15" s="26"/>
      <c r="T15" s="162"/>
      <c r="U15" s="162"/>
      <c r="V15" s="162"/>
      <c r="W15" s="162"/>
      <c r="X15" s="162"/>
      <c r="Y15" s="162"/>
      <c r="Z15" s="162"/>
      <c r="AA15" s="26"/>
      <c r="AB15" s="14"/>
      <c r="AC15" s="16"/>
      <c r="AD15" s="162"/>
      <c r="AE15" s="14"/>
      <c r="AF15" s="26"/>
      <c r="AG15" s="14"/>
      <c r="AH15" s="26"/>
      <c r="AI15" s="162"/>
      <c r="AJ15" s="162"/>
      <c r="AK15" s="162"/>
      <c r="AL15" s="162"/>
      <c r="AM15" s="162"/>
      <c r="AN15" s="162"/>
      <c r="AO15" s="162"/>
      <c r="AP15" s="26"/>
      <c r="AQ15" s="14"/>
      <c r="AS15" s="162"/>
      <c r="AT15" s="162"/>
      <c r="AU15" s="162"/>
      <c r="AV15" s="162"/>
      <c r="AW15" s="162"/>
      <c r="AX15" s="14"/>
      <c r="AY15" s="26"/>
      <c r="AZ15" s="14"/>
      <c r="BB15" s="14"/>
      <c r="BC15" s="26"/>
      <c r="BD15" s="14"/>
      <c r="BF15" s="14"/>
      <c r="BG15" s="14"/>
      <c r="BH15" s="163"/>
      <c r="BI15" s="164"/>
      <c r="BJ15" s="16"/>
    </row>
    <row r="19" spans="1:6" ht="18.75">
      <c r="A19" s="44"/>
      <c r="B19" s="42"/>
      <c r="C19" s="42"/>
      <c r="D19" s="42"/>
      <c r="E19" s="43"/>
      <c r="F19" s="42"/>
    </row>
    <row r="20" spans="1:6" ht="18.75">
      <c r="A20" s="44"/>
      <c r="B20" s="42"/>
      <c r="C20" s="41"/>
      <c r="D20" s="42"/>
      <c r="E20" s="47"/>
      <c r="F20" s="42"/>
    </row>
    <row r="21" spans="1:6" ht="18.75">
      <c r="A21" s="42"/>
    </row>
    <row r="22" spans="1:6" ht="18.75">
      <c r="A22" s="42"/>
    </row>
    <row r="23" spans="1:6" ht="18.75">
      <c r="A23" s="42"/>
    </row>
    <row r="24" spans="1:6" ht="18.75">
      <c r="A24" s="42"/>
      <c r="B24" s="45"/>
      <c r="C24" s="40"/>
      <c r="D24" s="45"/>
      <c r="E24" s="46"/>
      <c r="F24" s="46"/>
    </row>
  </sheetData>
  <sortState ref="A10:BI14">
    <sortCondition descending="1" ref="BH10:BH14"/>
  </sortState>
  <mergeCells count="1">
    <mergeCell ref="A3:B3"/>
  </mergeCells>
  <phoneticPr fontId="10" type="noConversion"/>
  <pageMargins left="0.75" right="0.75" top="1" bottom="1" header="0.5" footer="0.5"/>
  <pageSetup paperSize="9" orientation="landscape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5"/>
  <cols>
    <col min="1" max="1" width="5.42578125" style="3" customWidth="1"/>
    <col min="2" max="2" width="17.28515625" style="3" customWidth="1"/>
    <col min="3" max="3" width="18.5703125" style="3" customWidth="1"/>
    <col min="4" max="4" width="15.28515625" style="3" customWidth="1"/>
    <col min="5" max="5" width="10" style="3" customWidth="1"/>
    <col min="6" max="10" width="5.28515625" style="3" customWidth="1"/>
    <col min="11" max="11" width="8.7109375" style="3" customWidth="1"/>
    <col min="12" max="12" width="3.28515625" style="3" customWidth="1"/>
    <col min="13" max="17" width="5.7109375" style="3" customWidth="1"/>
    <col min="18" max="18" width="9.140625" style="3"/>
    <col min="19" max="19" width="3.28515625" style="3" customWidth="1"/>
    <col min="20" max="21" width="5.7109375" style="3" customWidth="1"/>
    <col min="22" max="22" width="6.28515625" style="3" customWidth="1"/>
    <col min="23" max="23" width="6.7109375" style="3" customWidth="1"/>
    <col min="24" max="28" width="5.7109375" style="3" customWidth="1"/>
    <col min="29" max="29" width="7.140625" style="3" customWidth="1"/>
    <col min="30" max="30" width="3.28515625" style="3" customWidth="1"/>
    <col min="31" max="31" width="7.28515625" style="3" customWidth="1"/>
    <col min="32" max="32" width="10.28515625" style="3" customWidth="1"/>
    <col min="33" max="33" width="7" style="3" customWidth="1"/>
    <col min="34" max="34" width="9.42578125" style="3" customWidth="1"/>
    <col min="35" max="35" width="2.7109375" style="3" customWidth="1"/>
    <col min="36" max="38" width="5.7109375" style="3" customWidth="1"/>
    <col min="39" max="39" width="5.42578125" style="3" customWidth="1"/>
    <col min="40" max="45" width="5.7109375" style="3" customWidth="1"/>
    <col min="46" max="46" width="2.42578125" style="16" customWidth="1"/>
    <col min="47" max="51" width="5.85546875" style="3" customWidth="1"/>
    <col min="52" max="52" width="9.140625" style="3"/>
    <col min="53" max="53" width="10.42578125" style="3" customWidth="1"/>
    <col min="54" max="54" width="5.7109375" style="3" customWidth="1"/>
    <col min="55" max="55" width="2.42578125" style="16" customWidth="1"/>
    <col min="56" max="56" width="12.140625" style="3" customWidth="1"/>
    <col min="57" max="57" width="2.7109375" style="16" customWidth="1"/>
    <col min="58" max="58" width="10.42578125" style="3" customWidth="1"/>
    <col min="59" max="59" width="2.7109375" style="16" customWidth="1"/>
    <col min="60" max="62" width="9.140625" style="3"/>
    <col min="63" max="63" width="13.28515625" style="3" customWidth="1"/>
    <col min="64" max="16384" width="9.140625" style="3"/>
  </cols>
  <sheetData>
    <row r="1" spans="1:66" ht="15.75">
      <c r="A1" s="112" t="s">
        <v>116</v>
      </c>
      <c r="D1" s="66" t="s">
        <v>0</v>
      </c>
      <c r="E1" s="66" t="s">
        <v>1</v>
      </c>
      <c r="G1" s="16"/>
      <c r="H1" s="4"/>
      <c r="I1" s="4"/>
      <c r="J1" s="4"/>
      <c r="K1" s="4"/>
      <c r="L1" s="4"/>
      <c r="T1" s="4"/>
      <c r="U1" s="4"/>
      <c r="V1" s="4"/>
      <c r="W1" s="16"/>
      <c r="AA1" s="4"/>
      <c r="AB1" s="4"/>
      <c r="AC1" s="4"/>
      <c r="AD1" s="4"/>
      <c r="AJ1" s="4"/>
      <c r="AK1" s="4"/>
      <c r="AL1" s="4"/>
      <c r="AM1" s="16"/>
      <c r="AQ1" s="4"/>
      <c r="AR1" s="4"/>
      <c r="AS1" s="4"/>
      <c r="AT1" s="61"/>
      <c r="BK1" s="6">
        <f ca="1">NOW()</f>
        <v>42863.428831481484</v>
      </c>
    </row>
    <row r="2" spans="1:66" ht="15.75">
      <c r="A2" s="19"/>
      <c r="D2" s="66"/>
      <c r="E2" s="66" t="s">
        <v>2</v>
      </c>
      <c r="G2" s="16"/>
      <c r="W2" s="16"/>
      <c r="AM2" s="16"/>
      <c r="AT2" s="62"/>
      <c r="BK2" s="9">
        <f ca="1">NOW()</f>
        <v>42863.428831481484</v>
      </c>
    </row>
    <row r="3" spans="1:66" ht="15.75">
      <c r="A3" s="221" t="s">
        <v>117</v>
      </c>
      <c r="B3" s="222"/>
      <c r="D3" s="66"/>
      <c r="E3" s="66" t="s">
        <v>3</v>
      </c>
      <c r="F3" s="8" t="s">
        <v>58</v>
      </c>
      <c r="G3" s="16"/>
      <c r="H3" s="8"/>
      <c r="M3" s="7" t="s">
        <v>37</v>
      </c>
      <c r="T3" s="8" t="s">
        <v>58</v>
      </c>
      <c r="W3" s="16"/>
      <c r="AE3" s="7" t="s">
        <v>37</v>
      </c>
      <c r="AJ3" s="8" t="s">
        <v>58</v>
      </c>
      <c r="AM3" s="16"/>
      <c r="AU3" s="7" t="s">
        <v>37</v>
      </c>
    </row>
    <row r="4" spans="1:66" ht="15.75">
      <c r="A4" s="19"/>
      <c r="D4" s="66"/>
      <c r="G4" s="16"/>
      <c r="W4" s="16"/>
      <c r="AM4" s="16"/>
    </row>
    <row r="5" spans="1:66" ht="15.75">
      <c r="A5" s="19" t="s">
        <v>200</v>
      </c>
      <c r="B5" s="7"/>
      <c r="F5" s="7" t="s">
        <v>85</v>
      </c>
      <c r="G5" s="17"/>
      <c r="I5" s="7"/>
      <c r="M5" s="7" t="s">
        <v>85</v>
      </c>
      <c r="T5" s="7" t="s">
        <v>56</v>
      </c>
      <c r="W5" s="16"/>
      <c r="AE5" s="7" t="s">
        <v>84</v>
      </c>
      <c r="AJ5" s="7" t="s">
        <v>57</v>
      </c>
      <c r="AM5" s="16"/>
      <c r="AU5" s="7" t="s">
        <v>86</v>
      </c>
      <c r="BA5" s="7"/>
      <c r="BB5" s="7"/>
    </row>
    <row r="6" spans="1:66" ht="15.75">
      <c r="A6" s="19" t="s">
        <v>91</v>
      </c>
      <c r="B6" s="7">
        <v>5</v>
      </c>
      <c r="F6" s="3" t="str">
        <f>E1</f>
        <v xml:space="preserve">a </v>
      </c>
      <c r="G6" s="16"/>
      <c r="M6" s="3" t="str">
        <f>E1</f>
        <v xml:space="preserve">a </v>
      </c>
      <c r="T6" s="3" t="str">
        <f>E2</f>
        <v>b</v>
      </c>
      <c r="W6" s="16"/>
      <c r="AE6" s="3" t="str">
        <f>E2</f>
        <v>b</v>
      </c>
      <c r="AI6" s="16"/>
      <c r="AJ6" s="3" t="str">
        <f>E3</f>
        <v>c</v>
      </c>
      <c r="AM6" s="16"/>
      <c r="AU6" s="3" t="str">
        <f>E3</f>
        <v>c</v>
      </c>
      <c r="BH6" s="7" t="s">
        <v>38</v>
      </c>
    </row>
    <row r="7" spans="1:66">
      <c r="F7" s="3" t="s">
        <v>62</v>
      </c>
      <c r="K7" s="4"/>
      <c r="L7" s="18"/>
      <c r="M7" s="35"/>
      <c r="N7" s="35"/>
      <c r="O7" s="35"/>
      <c r="P7" s="35"/>
      <c r="Q7" s="21"/>
      <c r="S7" s="16"/>
      <c r="U7" s="4"/>
      <c r="V7" s="4"/>
      <c r="W7" s="4"/>
      <c r="X7" s="4"/>
      <c r="Y7" s="4"/>
      <c r="Z7" s="4"/>
      <c r="AA7" s="4"/>
      <c r="AB7" s="4"/>
      <c r="AC7" s="4"/>
      <c r="AD7" s="18"/>
      <c r="AE7" s="7"/>
      <c r="AG7" s="3" t="s">
        <v>35</v>
      </c>
      <c r="AH7" s="3" t="s">
        <v>41</v>
      </c>
      <c r="AI7" s="16"/>
      <c r="AK7" s="4"/>
      <c r="AL7" s="4"/>
      <c r="AM7" s="4"/>
      <c r="AN7" s="4"/>
      <c r="AO7" s="4"/>
      <c r="AP7" s="4"/>
      <c r="AQ7" s="4"/>
      <c r="AR7" s="4"/>
      <c r="AS7" s="4"/>
      <c r="BB7" s="3" t="s">
        <v>83</v>
      </c>
      <c r="BD7" s="21" t="s">
        <v>88</v>
      </c>
      <c r="BF7" s="7" t="s">
        <v>89</v>
      </c>
      <c r="BJ7" s="31" t="s">
        <v>90</v>
      </c>
      <c r="BK7" s="30"/>
    </row>
    <row r="8" spans="1:66" s="35" customFormat="1">
      <c r="A8" s="49" t="s">
        <v>60</v>
      </c>
      <c r="B8" s="49" t="s">
        <v>61</v>
      </c>
      <c r="C8" s="49" t="s">
        <v>62</v>
      </c>
      <c r="D8" s="49" t="s">
        <v>63</v>
      </c>
      <c r="E8" s="49" t="s">
        <v>64</v>
      </c>
      <c r="F8" s="50" t="s">
        <v>22</v>
      </c>
      <c r="G8" s="50" t="s">
        <v>23</v>
      </c>
      <c r="H8" s="50" t="s">
        <v>24</v>
      </c>
      <c r="I8" s="50" t="s">
        <v>25</v>
      </c>
      <c r="J8" s="50" t="s">
        <v>26</v>
      </c>
      <c r="K8" s="50" t="s">
        <v>62</v>
      </c>
      <c r="L8" s="156"/>
      <c r="M8" s="50" t="s">
        <v>22</v>
      </c>
      <c r="N8" s="50" t="s">
        <v>23</v>
      </c>
      <c r="O8" s="50" t="s">
        <v>24</v>
      </c>
      <c r="P8" s="50" t="s">
        <v>25</v>
      </c>
      <c r="Q8" s="50" t="s">
        <v>26</v>
      </c>
      <c r="R8" s="50" t="s">
        <v>62</v>
      </c>
      <c r="S8" s="157"/>
      <c r="T8" s="49" t="s">
        <v>65</v>
      </c>
      <c r="U8" s="49" t="s">
        <v>66</v>
      </c>
      <c r="V8" s="49" t="s">
        <v>45</v>
      </c>
      <c r="W8" s="49" t="s">
        <v>239</v>
      </c>
      <c r="X8" s="49" t="s">
        <v>240</v>
      </c>
      <c r="Y8" s="49" t="s">
        <v>241</v>
      </c>
      <c r="Z8" s="49" t="s">
        <v>67</v>
      </c>
      <c r="AA8" s="49" t="s">
        <v>238</v>
      </c>
      <c r="AB8" s="49" t="s">
        <v>74</v>
      </c>
      <c r="AC8" s="49" t="s">
        <v>73</v>
      </c>
      <c r="AD8" s="156"/>
      <c r="AE8" s="49" t="s">
        <v>72</v>
      </c>
      <c r="AF8" s="49" t="s">
        <v>41</v>
      </c>
      <c r="AG8" s="49" t="s">
        <v>34</v>
      </c>
      <c r="AH8" s="49" t="s">
        <v>43</v>
      </c>
      <c r="AI8" s="160"/>
      <c r="AJ8" s="49" t="s">
        <v>65</v>
      </c>
      <c r="AK8" s="49" t="s">
        <v>66</v>
      </c>
      <c r="AL8" s="49" t="s">
        <v>45</v>
      </c>
      <c r="AM8" s="49" t="s">
        <v>239</v>
      </c>
      <c r="AN8" s="49" t="s">
        <v>240</v>
      </c>
      <c r="AO8" s="49" t="s">
        <v>241</v>
      </c>
      <c r="AP8" s="49" t="s">
        <v>67</v>
      </c>
      <c r="AQ8" s="49" t="s">
        <v>238</v>
      </c>
      <c r="AR8" s="49" t="s">
        <v>74</v>
      </c>
      <c r="AS8" s="49" t="s">
        <v>73</v>
      </c>
      <c r="AT8" s="55"/>
      <c r="AU8" s="50" t="s">
        <v>27</v>
      </c>
      <c r="AV8" s="50" t="s">
        <v>28</v>
      </c>
      <c r="AW8" s="50" t="s">
        <v>29</v>
      </c>
      <c r="AX8" s="50" t="s">
        <v>30</v>
      </c>
      <c r="AY8" s="50" t="s">
        <v>31</v>
      </c>
      <c r="AZ8" s="50" t="s">
        <v>69</v>
      </c>
      <c r="BA8" s="49" t="s">
        <v>54</v>
      </c>
      <c r="BB8" s="49" t="s">
        <v>43</v>
      </c>
      <c r="BC8" s="55"/>
      <c r="BD8" s="38" t="s">
        <v>68</v>
      </c>
      <c r="BE8" s="55"/>
      <c r="BF8" s="159" t="s">
        <v>68</v>
      </c>
      <c r="BG8" s="54"/>
      <c r="BH8" s="159" t="s">
        <v>32</v>
      </c>
      <c r="BI8" s="159" t="s">
        <v>33</v>
      </c>
      <c r="BJ8" s="159" t="s">
        <v>68</v>
      </c>
      <c r="BK8" s="159" t="s">
        <v>71</v>
      </c>
      <c r="BL8" s="49"/>
      <c r="BM8" s="49"/>
      <c r="BN8" s="49"/>
    </row>
    <row r="9" spans="1:66" s="35" customFormat="1">
      <c r="F9" s="30"/>
      <c r="G9" s="30"/>
      <c r="H9" s="30"/>
      <c r="I9" s="30"/>
      <c r="J9" s="30"/>
      <c r="K9" s="30"/>
      <c r="L9" s="10"/>
      <c r="M9" s="30"/>
      <c r="N9" s="30"/>
      <c r="O9" s="30"/>
      <c r="P9" s="30"/>
      <c r="Q9" s="30"/>
      <c r="R9" s="30"/>
      <c r="S9" s="32"/>
      <c r="AD9" s="10"/>
      <c r="AI9" s="29"/>
      <c r="AT9" s="18"/>
      <c r="AU9" s="30"/>
      <c r="AV9" s="30"/>
      <c r="AW9" s="30"/>
      <c r="AX9" s="30"/>
      <c r="AY9" s="30"/>
      <c r="AZ9" s="30"/>
      <c r="BC9" s="18"/>
      <c r="BD9" s="21"/>
      <c r="BE9" s="18"/>
      <c r="BF9" s="31"/>
      <c r="BG9" s="56"/>
      <c r="BH9" s="31"/>
      <c r="BI9" s="31"/>
      <c r="BJ9" s="31"/>
      <c r="BK9" s="31"/>
    </row>
    <row r="10" spans="1:66">
      <c r="A10" s="64">
        <v>93</v>
      </c>
      <c r="B10" t="s">
        <v>154</v>
      </c>
      <c r="C10" t="s">
        <v>165</v>
      </c>
      <c r="D10" t="s">
        <v>151</v>
      </c>
      <c r="E10" t="s">
        <v>39</v>
      </c>
      <c r="F10" s="52">
        <v>6.2</v>
      </c>
      <c r="G10" s="52">
        <v>6</v>
      </c>
      <c r="H10" s="52">
        <v>6</v>
      </c>
      <c r="I10" s="52">
        <v>6.5</v>
      </c>
      <c r="J10" s="52">
        <v>5.7</v>
      </c>
      <c r="K10" s="14">
        <f t="shared" ref="K10:K17" si="0">SUM((F10*0.3),(G10*0.25),(H10*0.25),(I10*0.15),(J10*0.05))</f>
        <v>6.1199999999999992</v>
      </c>
      <c r="L10" s="5"/>
      <c r="M10" s="52">
        <v>6.5</v>
      </c>
      <c r="N10" s="52">
        <v>7.2</v>
      </c>
      <c r="O10" s="52">
        <v>6.8</v>
      </c>
      <c r="P10" s="52">
        <v>6.5</v>
      </c>
      <c r="Q10" s="52">
        <v>5.7</v>
      </c>
      <c r="R10" s="14">
        <f t="shared" ref="R10:R17" si="1">SUM((M10*0.1),(N10*0.1),(O10*0.3),(P10*0.3),(Q10*0.2))</f>
        <v>6.5</v>
      </c>
      <c r="S10" s="23"/>
      <c r="T10" s="52">
        <v>5.7</v>
      </c>
      <c r="U10" s="52">
        <v>6.5</v>
      </c>
      <c r="V10" s="52">
        <v>6.5</v>
      </c>
      <c r="W10" s="52">
        <v>6</v>
      </c>
      <c r="X10" s="52">
        <v>6.2</v>
      </c>
      <c r="Y10" s="52">
        <v>6.2</v>
      </c>
      <c r="Z10" s="52">
        <v>6</v>
      </c>
      <c r="AA10" s="52">
        <v>5.7</v>
      </c>
      <c r="AB10" s="13">
        <f t="shared" ref="AB10:AB17" si="2">SUM(T10:AA10)</f>
        <v>48.800000000000004</v>
      </c>
      <c r="AC10" s="14">
        <f t="shared" ref="AC10:AC17" si="3">AB10/8</f>
        <v>6.1000000000000005</v>
      </c>
      <c r="AD10" s="5"/>
      <c r="AE10" s="52">
        <v>7.4</v>
      </c>
      <c r="AF10" s="14">
        <f t="shared" ref="AF10:AF17" si="4">AE10</f>
        <v>7.4</v>
      </c>
      <c r="AG10" s="28"/>
      <c r="AH10" s="14">
        <f t="shared" ref="AH10:AH17" si="5">AF10-AG10</f>
        <v>7.4</v>
      </c>
      <c r="AI10" s="23"/>
      <c r="AJ10" s="52">
        <v>5</v>
      </c>
      <c r="AK10" s="52">
        <v>5.8</v>
      </c>
      <c r="AL10" s="52">
        <v>5.8</v>
      </c>
      <c r="AM10" s="52">
        <v>6</v>
      </c>
      <c r="AN10" s="52">
        <v>5.8</v>
      </c>
      <c r="AO10" s="52">
        <v>5.6</v>
      </c>
      <c r="AP10" s="52">
        <v>5.5</v>
      </c>
      <c r="AQ10" s="52">
        <v>5.5</v>
      </c>
      <c r="AR10" s="13">
        <f t="shared" ref="AR10:AR17" si="6">SUM(AJ10:AQ10)</f>
        <v>45</v>
      </c>
      <c r="AS10" s="14">
        <f t="shared" ref="AS10:AS17" si="7">AR10/8</f>
        <v>5.625</v>
      </c>
      <c r="AU10" s="52">
        <v>5.5</v>
      </c>
      <c r="AV10" s="52">
        <v>5.5</v>
      </c>
      <c r="AW10" s="52">
        <v>5.8</v>
      </c>
      <c r="AX10" s="52">
        <v>5.6</v>
      </c>
      <c r="AY10" s="52">
        <v>4.5</v>
      </c>
      <c r="AZ10" s="14">
        <f t="shared" ref="AZ10:AZ17" si="8">SUM((AU10*0.2),(AV10*0.15),(AW10*0.25),(AX10*0.2),(AY10*0.2))</f>
        <v>5.3950000000000005</v>
      </c>
      <c r="BA10" s="28"/>
      <c r="BB10" s="14">
        <f t="shared" ref="BB10:BB17" si="9">AZ10-BA10</f>
        <v>5.3950000000000005</v>
      </c>
      <c r="BD10" s="15">
        <f t="shared" ref="BD10:BD17" si="10">SUM((K10*0.25)+(AC10*0.375)+(AS10*0.375))</f>
        <v>5.9268749999999999</v>
      </c>
      <c r="BE10" s="26"/>
      <c r="BF10" s="15">
        <f t="shared" ref="BF10:BF17" si="11">SUM((R10*0.25),(AH10*0.5),(BB10*0.25))</f>
        <v>6.6737500000000001</v>
      </c>
      <c r="BH10" s="14">
        <f t="shared" ref="BH10:BH17" si="12">BD10</f>
        <v>5.9268749999999999</v>
      </c>
      <c r="BI10" s="14">
        <f t="shared" ref="BI10:BI17" si="13">BF10</f>
        <v>6.6737500000000001</v>
      </c>
      <c r="BJ10" s="33">
        <f t="shared" ref="BJ10:BJ17" si="14">AVERAGE(BH10:BI10)</f>
        <v>6.3003125000000004</v>
      </c>
      <c r="BK10" s="34">
        <f t="shared" ref="BK10:BK17" si="15">RANK(BJ10,BJ$10:BJ$17)</f>
        <v>1</v>
      </c>
    </row>
    <row r="11" spans="1:66">
      <c r="A11" s="64">
        <v>147</v>
      </c>
      <c r="B11" t="s">
        <v>174</v>
      </c>
      <c r="C11" t="s">
        <v>144</v>
      </c>
      <c r="D11" t="s">
        <v>145</v>
      </c>
      <c r="E11" t="s">
        <v>143</v>
      </c>
      <c r="F11" s="52">
        <v>6.5</v>
      </c>
      <c r="G11" s="52">
        <v>6.6</v>
      </c>
      <c r="H11" s="52">
        <v>6.1</v>
      </c>
      <c r="I11" s="52">
        <v>6.8</v>
      </c>
      <c r="J11" s="52">
        <v>6.2</v>
      </c>
      <c r="K11" s="14">
        <f t="shared" si="0"/>
        <v>6.4550000000000001</v>
      </c>
      <c r="L11" s="5"/>
      <c r="M11" s="52">
        <v>6.5</v>
      </c>
      <c r="N11" s="52">
        <v>6.4</v>
      </c>
      <c r="O11" s="52">
        <v>6.6</v>
      </c>
      <c r="P11" s="52">
        <v>7</v>
      </c>
      <c r="Q11" s="52">
        <v>6.2</v>
      </c>
      <c r="R11" s="14">
        <f t="shared" si="1"/>
        <v>6.6099999999999994</v>
      </c>
      <c r="S11" s="23"/>
      <c r="T11" s="52">
        <v>5.5</v>
      </c>
      <c r="U11" s="52">
        <v>6</v>
      </c>
      <c r="V11" s="52">
        <v>6</v>
      </c>
      <c r="W11" s="52">
        <v>5.7</v>
      </c>
      <c r="X11" s="52">
        <v>6</v>
      </c>
      <c r="Y11" s="52">
        <v>6</v>
      </c>
      <c r="Z11" s="52">
        <v>2.5</v>
      </c>
      <c r="AA11" s="52">
        <v>5.7</v>
      </c>
      <c r="AB11" s="13">
        <f t="shared" si="2"/>
        <v>43.400000000000006</v>
      </c>
      <c r="AC11" s="14">
        <f t="shared" si="3"/>
        <v>5.4250000000000007</v>
      </c>
      <c r="AD11" s="5"/>
      <c r="AE11" s="52">
        <v>7.1</v>
      </c>
      <c r="AF11" s="14">
        <f t="shared" si="4"/>
        <v>7.1</v>
      </c>
      <c r="AG11" s="28"/>
      <c r="AH11" s="14">
        <f t="shared" si="5"/>
        <v>7.1</v>
      </c>
      <c r="AI11" s="23"/>
      <c r="AJ11" s="52">
        <v>5</v>
      </c>
      <c r="AK11" s="52">
        <v>5.6</v>
      </c>
      <c r="AL11" s="52">
        <v>5.7</v>
      </c>
      <c r="AM11" s="52">
        <v>5.5</v>
      </c>
      <c r="AN11" s="52">
        <v>6</v>
      </c>
      <c r="AO11" s="52">
        <v>5.8</v>
      </c>
      <c r="AP11" s="52">
        <v>4.5</v>
      </c>
      <c r="AQ11" s="52">
        <v>5.2</v>
      </c>
      <c r="AR11" s="13">
        <f t="shared" si="6"/>
        <v>43.300000000000004</v>
      </c>
      <c r="AS11" s="14">
        <f t="shared" si="7"/>
        <v>5.4125000000000005</v>
      </c>
      <c r="AU11" s="52">
        <v>5.5</v>
      </c>
      <c r="AV11" s="52">
        <v>5.5</v>
      </c>
      <c r="AW11" s="52">
        <v>5.8</v>
      </c>
      <c r="AX11" s="52">
        <v>5.8</v>
      </c>
      <c r="AY11" s="52">
        <v>4.5</v>
      </c>
      <c r="AZ11" s="14">
        <f t="shared" si="8"/>
        <v>5.4350000000000005</v>
      </c>
      <c r="BA11" s="28"/>
      <c r="BB11" s="14">
        <f t="shared" si="9"/>
        <v>5.4350000000000005</v>
      </c>
      <c r="BD11" s="15">
        <f t="shared" si="10"/>
        <v>5.6778124999999999</v>
      </c>
      <c r="BE11" s="26"/>
      <c r="BF11" s="15">
        <f t="shared" si="11"/>
        <v>6.5612499999999994</v>
      </c>
      <c r="BH11" s="14">
        <f t="shared" si="12"/>
        <v>5.6778124999999999</v>
      </c>
      <c r="BI11" s="14">
        <f t="shared" si="13"/>
        <v>6.5612499999999994</v>
      </c>
      <c r="BJ11" s="33">
        <f t="shared" si="14"/>
        <v>6.1195312499999996</v>
      </c>
      <c r="BK11" s="34">
        <f t="shared" si="15"/>
        <v>2</v>
      </c>
    </row>
    <row r="12" spans="1:66">
      <c r="A12" s="64">
        <v>139</v>
      </c>
      <c r="B12" t="s">
        <v>108</v>
      </c>
      <c r="C12" t="s">
        <v>169</v>
      </c>
      <c r="D12" t="s">
        <v>18</v>
      </c>
      <c r="E12" t="s">
        <v>95</v>
      </c>
      <c r="F12" s="52">
        <v>6.5</v>
      </c>
      <c r="G12" s="52">
        <v>6.5</v>
      </c>
      <c r="H12" s="52">
        <v>6.3</v>
      </c>
      <c r="I12" s="52">
        <v>6.8</v>
      </c>
      <c r="J12" s="52">
        <v>6.2</v>
      </c>
      <c r="K12" s="14">
        <f t="shared" si="0"/>
        <v>6.48</v>
      </c>
      <c r="L12" s="5"/>
      <c r="M12" s="52">
        <v>6.5</v>
      </c>
      <c r="N12" s="52">
        <v>6.6</v>
      </c>
      <c r="O12" s="52">
        <v>7</v>
      </c>
      <c r="P12" s="52">
        <v>7</v>
      </c>
      <c r="Q12" s="52">
        <v>6.2</v>
      </c>
      <c r="R12" s="14">
        <f t="shared" si="1"/>
        <v>6.75</v>
      </c>
      <c r="S12" s="23"/>
      <c r="T12" s="52">
        <v>5.5</v>
      </c>
      <c r="U12" s="52">
        <v>5</v>
      </c>
      <c r="V12" s="52">
        <v>4.7</v>
      </c>
      <c r="W12" s="52">
        <v>0</v>
      </c>
      <c r="X12" s="52">
        <v>3.5</v>
      </c>
      <c r="Y12" s="52">
        <v>3.5</v>
      </c>
      <c r="Z12" s="52">
        <v>5</v>
      </c>
      <c r="AA12" s="52">
        <v>4.7</v>
      </c>
      <c r="AB12" s="13">
        <f t="shared" si="2"/>
        <v>31.9</v>
      </c>
      <c r="AC12" s="14">
        <f t="shared" si="3"/>
        <v>3.9874999999999998</v>
      </c>
      <c r="AD12" s="5"/>
      <c r="AE12" s="52">
        <v>7.7</v>
      </c>
      <c r="AF12" s="14">
        <f t="shared" si="4"/>
        <v>7.7</v>
      </c>
      <c r="AG12" s="28"/>
      <c r="AH12" s="14">
        <f t="shared" si="5"/>
        <v>7.7</v>
      </c>
      <c r="AI12" s="23"/>
      <c r="AJ12" s="52">
        <v>5.7</v>
      </c>
      <c r="AK12" s="52">
        <v>5.7</v>
      </c>
      <c r="AL12" s="52">
        <v>5.5</v>
      </c>
      <c r="AM12" s="52">
        <v>4</v>
      </c>
      <c r="AN12" s="52">
        <v>6</v>
      </c>
      <c r="AO12" s="52">
        <v>6</v>
      </c>
      <c r="AP12" s="52">
        <v>5.5</v>
      </c>
      <c r="AQ12" s="52">
        <v>5.8</v>
      </c>
      <c r="AR12" s="13">
        <f t="shared" si="6"/>
        <v>44.199999999999996</v>
      </c>
      <c r="AS12" s="14">
        <f t="shared" si="7"/>
        <v>5.5249999999999995</v>
      </c>
      <c r="AU12" s="52">
        <v>5.5</v>
      </c>
      <c r="AV12" s="52">
        <v>5.5</v>
      </c>
      <c r="AW12" s="52">
        <v>5.8</v>
      </c>
      <c r="AX12" s="52">
        <v>5.7</v>
      </c>
      <c r="AY12" s="52">
        <v>4.5</v>
      </c>
      <c r="AZ12" s="14">
        <f t="shared" si="8"/>
        <v>5.4150000000000009</v>
      </c>
      <c r="BA12" s="28"/>
      <c r="BB12" s="14">
        <f t="shared" si="9"/>
        <v>5.4150000000000009</v>
      </c>
      <c r="BD12" s="15">
        <f t="shared" si="10"/>
        <v>5.1871875000000003</v>
      </c>
      <c r="BE12" s="26"/>
      <c r="BF12" s="15">
        <f t="shared" si="11"/>
        <v>6.8912499999999994</v>
      </c>
      <c r="BH12" s="14">
        <f t="shared" si="12"/>
        <v>5.1871875000000003</v>
      </c>
      <c r="BI12" s="14">
        <f t="shared" si="13"/>
        <v>6.8912499999999994</v>
      </c>
      <c r="BJ12" s="33">
        <f t="shared" si="14"/>
        <v>6.0392187499999999</v>
      </c>
      <c r="BK12" s="34">
        <f t="shared" si="15"/>
        <v>3</v>
      </c>
    </row>
    <row r="13" spans="1:66">
      <c r="A13" s="64">
        <v>114</v>
      </c>
      <c r="B13" t="s">
        <v>115</v>
      </c>
      <c r="C13" t="s">
        <v>105</v>
      </c>
      <c r="D13" t="s">
        <v>103</v>
      </c>
      <c r="E13" t="s">
        <v>96</v>
      </c>
      <c r="F13" s="52">
        <v>6</v>
      </c>
      <c r="G13" s="52">
        <v>4.8</v>
      </c>
      <c r="H13" s="52">
        <v>5.6</v>
      </c>
      <c r="I13" s="52">
        <v>6</v>
      </c>
      <c r="J13" s="52">
        <v>5.8</v>
      </c>
      <c r="K13" s="14">
        <f t="shared" si="0"/>
        <v>5.5900000000000007</v>
      </c>
      <c r="L13" s="5"/>
      <c r="M13" s="52">
        <v>6.5</v>
      </c>
      <c r="N13" s="52">
        <v>6</v>
      </c>
      <c r="O13" s="52">
        <v>6.5</v>
      </c>
      <c r="P13" s="52">
        <v>6.8</v>
      </c>
      <c r="Q13" s="52">
        <v>5.8</v>
      </c>
      <c r="R13" s="14">
        <f t="shared" si="1"/>
        <v>6.4</v>
      </c>
      <c r="S13" s="23"/>
      <c r="T13" s="52">
        <v>5.3</v>
      </c>
      <c r="U13" s="52">
        <v>5.3</v>
      </c>
      <c r="V13" s="52">
        <v>5</v>
      </c>
      <c r="W13" s="52">
        <v>5.4</v>
      </c>
      <c r="X13" s="52">
        <v>5</v>
      </c>
      <c r="Y13" s="52">
        <v>5.3</v>
      </c>
      <c r="Z13" s="52">
        <v>5</v>
      </c>
      <c r="AA13" s="52">
        <v>5</v>
      </c>
      <c r="AB13" s="13">
        <f t="shared" si="2"/>
        <v>41.3</v>
      </c>
      <c r="AC13" s="14">
        <f t="shared" si="3"/>
        <v>5.1624999999999996</v>
      </c>
      <c r="AD13" s="5"/>
      <c r="AE13" s="52">
        <v>6.85</v>
      </c>
      <c r="AF13" s="14">
        <f t="shared" si="4"/>
        <v>6.85</v>
      </c>
      <c r="AG13" s="28"/>
      <c r="AH13" s="14">
        <f t="shared" si="5"/>
        <v>6.85</v>
      </c>
      <c r="AI13" s="23"/>
      <c r="AJ13" s="52">
        <v>5</v>
      </c>
      <c r="AK13" s="52">
        <v>5.7</v>
      </c>
      <c r="AL13" s="52">
        <v>6</v>
      </c>
      <c r="AM13" s="52">
        <v>5.5</v>
      </c>
      <c r="AN13" s="52">
        <v>5.7</v>
      </c>
      <c r="AO13" s="52">
        <v>5.7</v>
      </c>
      <c r="AP13" s="52">
        <v>4.9000000000000004</v>
      </c>
      <c r="AQ13" s="52">
        <v>5</v>
      </c>
      <c r="AR13" s="13">
        <f t="shared" si="6"/>
        <v>43.5</v>
      </c>
      <c r="AS13" s="14">
        <f t="shared" si="7"/>
        <v>5.4375</v>
      </c>
      <c r="AU13" s="52">
        <v>6</v>
      </c>
      <c r="AV13" s="52">
        <v>6</v>
      </c>
      <c r="AW13" s="52">
        <v>5.2</v>
      </c>
      <c r="AX13" s="52">
        <v>5.7</v>
      </c>
      <c r="AY13" s="52">
        <v>4.5</v>
      </c>
      <c r="AZ13" s="14">
        <f t="shared" si="8"/>
        <v>5.4400000000000013</v>
      </c>
      <c r="BA13" s="28"/>
      <c r="BB13" s="14">
        <f t="shared" si="9"/>
        <v>5.4400000000000013</v>
      </c>
      <c r="BD13" s="15">
        <f t="shared" si="10"/>
        <v>5.3725000000000005</v>
      </c>
      <c r="BE13" s="26"/>
      <c r="BF13" s="15">
        <f t="shared" si="11"/>
        <v>6.3850000000000007</v>
      </c>
      <c r="BH13" s="14">
        <f t="shared" si="12"/>
        <v>5.3725000000000005</v>
      </c>
      <c r="BI13" s="14">
        <f t="shared" si="13"/>
        <v>6.3850000000000007</v>
      </c>
      <c r="BJ13" s="33">
        <f t="shared" si="14"/>
        <v>5.8787500000000001</v>
      </c>
      <c r="BK13" s="34">
        <f t="shared" si="15"/>
        <v>4</v>
      </c>
    </row>
    <row r="14" spans="1:66" s="184" customFormat="1">
      <c r="A14" s="64">
        <v>100</v>
      </c>
      <c r="B14" t="s">
        <v>202</v>
      </c>
      <c r="C14" t="s">
        <v>101</v>
      </c>
      <c r="D14" t="s">
        <v>102</v>
      </c>
      <c r="E14" t="s">
        <v>92</v>
      </c>
      <c r="F14" s="52">
        <v>6</v>
      </c>
      <c r="G14" s="52">
        <v>5.8</v>
      </c>
      <c r="H14" s="52">
        <v>5.8</v>
      </c>
      <c r="I14" s="52">
        <v>6.2</v>
      </c>
      <c r="J14" s="52">
        <v>6</v>
      </c>
      <c r="K14" s="14">
        <f t="shared" si="0"/>
        <v>5.93</v>
      </c>
      <c r="L14" s="5"/>
      <c r="M14" s="52">
        <v>6.2</v>
      </c>
      <c r="N14" s="52">
        <v>5.5</v>
      </c>
      <c r="O14" s="52">
        <v>6.5</v>
      </c>
      <c r="P14" s="52">
        <v>6.5</v>
      </c>
      <c r="Q14" s="52">
        <v>6</v>
      </c>
      <c r="R14" s="14">
        <f t="shared" si="1"/>
        <v>6.2700000000000005</v>
      </c>
      <c r="S14" s="23"/>
      <c r="T14" s="52">
        <v>4.7</v>
      </c>
      <c r="U14" s="52">
        <v>6</v>
      </c>
      <c r="V14" s="52">
        <v>4.7</v>
      </c>
      <c r="W14" s="52">
        <v>5</v>
      </c>
      <c r="X14" s="52">
        <v>4</v>
      </c>
      <c r="Y14" s="52">
        <v>5.2</v>
      </c>
      <c r="Z14" s="52">
        <v>4.7</v>
      </c>
      <c r="AA14" s="52">
        <v>5.3</v>
      </c>
      <c r="AB14" s="13">
        <f t="shared" si="2"/>
        <v>39.599999999999994</v>
      </c>
      <c r="AC14" s="14">
        <f t="shared" si="3"/>
        <v>4.9499999999999993</v>
      </c>
      <c r="AD14" s="5"/>
      <c r="AE14" s="52">
        <v>7.1</v>
      </c>
      <c r="AF14" s="14">
        <f t="shared" si="4"/>
        <v>7.1</v>
      </c>
      <c r="AG14" s="28"/>
      <c r="AH14" s="14">
        <f t="shared" si="5"/>
        <v>7.1</v>
      </c>
      <c r="AI14" s="23"/>
      <c r="AJ14" s="52">
        <v>5</v>
      </c>
      <c r="AK14" s="52">
        <v>5.5</v>
      </c>
      <c r="AL14" s="52">
        <v>5</v>
      </c>
      <c r="AM14" s="52">
        <v>4.9000000000000004</v>
      </c>
      <c r="AN14" s="52">
        <v>4.9000000000000004</v>
      </c>
      <c r="AO14" s="52">
        <v>4.9000000000000004</v>
      </c>
      <c r="AP14" s="52">
        <v>5</v>
      </c>
      <c r="AQ14" s="52">
        <v>4.9000000000000004</v>
      </c>
      <c r="AR14" s="13">
        <f t="shared" si="6"/>
        <v>40.099999999999994</v>
      </c>
      <c r="AS14" s="14">
        <f t="shared" si="7"/>
        <v>5.0124999999999993</v>
      </c>
      <c r="AT14" s="16"/>
      <c r="AU14" s="52">
        <v>5.5</v>
      </c>
      <c r="AV14" s="52">
        <v>5.5</v>
      </c>
      <c r="AW14" s="52">
        <v>5.5</v>
      </c>
      <c r="AX14" s="52">
        <v>5.7</v>
      </c>
      <c r="AY14" s="52">
        <v>4.5</v>
      </c>
      <c r="AZ14" s="14">
        <f t="shared" si="8"/>
        <v>5.34</v>
      </c>
      <c r="BA14" s="28"/>
      <c r="BB14" s="14">
        <f t="shared" si="9"/>
        <v>5.34</v>
      </c>
      <c r="BC14" s="16"/>
      <c r="BD14" s="15">
        <f t="shared" si="10"/>
        <v>5.2184374999999994</v>
      </c>
      <c r="BE14" s="26"/>
      <c r="BF14" s="15">
        <f t="shared" si="11"/>
        <v>6.4524999999999997</v>
      </c>
      <c r="BG14" s="16"/>
      <c r="BH14" s="14">
        <f t="shared" si="12"/>
        <v>5.2184374999999994</v>
      </c>
      <c r="BI14" s="14">
        <f t="shared" si="13"/>
        <v>6.4524999999999997</v>
      </c>
      <c r="BJ14" s="33">
        <f t="shared" si="14"/>
        <v>5.8354687499999995</v>
      </c>
      <c r="BK14" s="34">
        <f t="shared" si="15"/>
        <v>5</v>
      </c>
    </row>
    <row r="15" spans="1:66">
      <c r="A15" s="64">
        <v>108</v>
      </c>
      <c r="B15" t="s">
        <v>201</v>
      </c>
      <c r="C15" t="s">
        <v>105</v>
      </c>
      <c r="D15" t="s">
        <v>103</v>
      </c>
      <c r="E15" t="s">
        <v>96</v>
      </c>
      <c r="F15" s="52">
        <v>6</v>
      </c>
      <c r="G15" s="52">
        <v>4.8</v>
      </c>
      <c r="H15" s="52">
        <v>5.6</v>
      </c>
      <c r="I15" s="52">
        <v>6</v>
      </c>
      <c r="J15" s="52">
        <v>5.8</v>
      </c>
      <c r="K15" s="14">
        <f t="shared" si="0"/>
        <v>5.5900000000000007</v>
      </c>
      <c r="L15" s="5"/>
      <c r="M15" s="52">
        <v>6.2</v>
      </c>
      <c r="N15" s="52">
        <v>5.8</v>
      </c>
      <c r="O15" s="52">
        <v>6.2</v>
      </c>
      <c r="P15" s="52">
        <v>6.5</v>
      </c>
      <c r="Q15" s="52">
        <v>5.8</v>
      </c>
      <c r="R15" s="14">
        <f t="shared" si="1"/>
        <v>6.17</v>
      </c>
      <c r="S15" s="23"/>
      <c r="T15" s="52">
        <v>5</v>
      </c>
      <c r="U15" s="52">
        <v>5.7</v>
      </c>
      <c r="V15" s="52">
        <v>5.5</v>
      </c>
      <c r="W15" s="52">
        <v>6</v>
      </c>
      <c r="X15" s="52">
        <v>6</v>
      </c>
      <c r="Y15" s="52">
        <v>6</v>
      </c>
      <c r="Z15" s="52">
        <v>5.5</v>
      </c>
      <c r="AA15" s="52">
        <v>5.3</v>
      </c>
      <c r="AB15" s="13">
        <f t="shared" si="2"/>
        <v>45</v>
      </c>
      <c r="AC15" s="14">
        <f t="shared" si="3"/>
        <v>5.625</v>
      </c>
      <c r="AD15" s="5"/>
      <c r="AE15" s="52">
        <v>6.7</v>
      </c>
      <c r="AF15" s="14">
        <f t="shared" si="4"/>
        <v>6.7</v>
      </c>
      <c r="AG15" s="28">
        <v>0.4</v>
      </c>
      <c r="AH15" s="14">
        <f t="shared" si="5"/>
        <v>6.3</v>
      </c>
      <c r="AI15" s="23"/>
      <c r="AJ15" s="52">
        <v>5.2</v>
      </c>
      <c r="AK15" s="52">
        <v>5.8</v>
      </c>
      <c r="AL15" s="52">
        <v>5.5</v>
      </c>
      <c r="AM15" s="52">
        <v>6</v>
      </c>
      <c r="AN15" s="52">
        <v>5.8</v>
      </c>
      <c r="AO15" s="52">
        <v>5.5</v>
      </c>
      <c r="AP15" s="52">
        <v>5.5</v>
      </c>
      <c r="AQ15" s="52">
        <v>5.5</v>
      </c>
      <c r="AR15" s="13">
        <f t="shared" si="6"/>
        <v>44.8</v>
      </c>
      <c r="AS15" s="14">
        <f t="shared" si="7"/>
        <v>5.6</v>
      </c>
      <c r="AU15" s="52">
        <v>5</v>
      </c>
      <c r="AV15" s="52">
        <v>5</v>
      </c>
      <c r="AW15" s="52">
        <v>5.7</v>
      </c>
      <c r="AX15" s="52">
        <v>5.5</v>
      </c>
      <c r="AY15" s="52">
        <v>4.5</v>
      </c>
      <c r="AZ15" s="14">
        <f t="shared" si="8"/>
        <v>5.1750000000000007</v>
      </c>
      <c r="BA15" s="28"/>
      <c r="BB15" s="14">
        <f t="shared" si="9"/>
        <v>5.1750000000000007</v>
      </c>
      <c r="BD15" s="15">
        <f t="shared" si="10"/>
        <v>5.6068749999999996</v>
      </c>
      <c r="BE15" s="26"/>
      <c r="BF15" s="15">
        <f t="shared" si="11"/>
        <v>5.9862500000000001</v>
      </c>
      <c r="BH15" s="14">
        <f t="shared" si="12"/>
        <v>5.6068749999999996</v>
      </c>
      <c r="BI15" s="14">
        <f t="shared" si="13"/>
        <v>5.9862500000000001</v>
      </c>
      <c r="BJ15" s="33">
        <f t="shared" si="14"/>
        <v>5.7965625000000003</v>
      </c>
      <c r="BK15" s="34">
        <f t="shared" si="15"/>
        <v>6</v>
      </c>
    </row>
    <row r="16" spans="1:66">
      <c r="A16" s="64">
        <v>101</v>
      </c>
      <c r="B16" t="s">
        <v>203</v>
      </c>
      <c r="C16" t="s">
        <v>101</v>
      </c>
      <c r="D16" t="s">
        <v>102</v>
      </c>
      <c r="E16" t="s">
        <v>92</v>
      </c>
      <c r="F16" s="52">
        <v>5.8</v>
      </c>
      <c r="G16" s="52">
        <v>5.8</v>
      </c>
      <c r="H16" s="52">
        <v>5.6</v>
      </c>
      <c r="I16" s="52">
        <v>6</v>
      </c>
      <c r="J16" s="52">
        <v>6</v>
      </c>
      <c r="K16" s="14">
        <f t="shared" si="0"/>
        <v>5.79</v>
      </c>
      <c r="L16" s="5"/>
      <c r="M16" s="52">
        <v>6</v>
      </c>
      <c r="N16" s="52">
        <v>5.5</v>
      </c>
      <c r="O16" s="52">
        <v>6.3</v>
      </c>
      <c r="P16" s="52">
        <v>6.5</v>
      </c>
      <c r="Q16" s="52">
        <v>6</v>
      </c>
      <c r="R16" s="14">
        <f t="shared" si="1"/>
        <v>6.19</v>
      </c>
      <c r="S16" s="23"/>
      <c r="T16" s="52">
        <v>2</v>
      </c>
      <c r="U16" s="52">
        <v>6.3</v>
      </c>
      <c r="V16" s="52">
        <v>4.5</v>
      </c>
      <c r="W16" s="52">
        <v>4.5</v>
      </c>
      <c r="X16" s="52">
        <v>4</v>
      </c>
      <c r="Y16" s="52">
        <v>4</v>
      </c>
      <c r="Z16" s="52">
        <v>0</v>
      </c>
      <c r="AA16" s="52">
        <v>4</v>
      </c>
      <c r="AB16" s="13">
        <f t="shared" si="2"/>
        <v>29.3</v>
      </c>
      <c r="AC16" s="14">
        <f t="shared" si="3"/>
        <v>3.6625000000000001</v>
      </c>
      <c r="AD16" s="5"/>
      <c r="AE16" s="52">
        <v>6.5</v>
      </c>
      <c r="AF16" s="14">
        <f t="shared" si="4"/>
        <v>6.5</v>
      </c>
      <c r="AG16" s="28"/>
      <c r="AH16" s="14">
        <f t="shared" si="5"/>
        <v>6.5</v>
      </c>
      <c r="AI16" s="23"/>
      <c r="AJ16" s="52">
        <v>4.9000000000000004</v>
      </c>
      <c r="AK16" s="52">
        <v>5.2</v>
      </c>
      <c r="AL16" s="52">
        <v>5.8</v>
      </c>
      <c r="AM16" s="52">
        <v>5.8</v>
      </c>
      <c r="AN16" s="52">
        <v>5.4</v>
      </c>
      <c r="AO16" s="52">
        <v>5.8</v>
      </c>
      <c r="AP16" s="52">
        <v>0</v>
      </c>
      <c r="AQ16" s="52">
        <v>5</v>
      </c>
      <c r="AR16" s="13">
        <f t="shared" si="6"/>
        <v>37.9</v>
      </c>
      <c r="AS16" s="14">
        <f t="shared" si="7"/>
        <v>4.7374999999999998</v>
      </c>
      <c r="AU16" s="52">
        <v>3.5</v>
      </c>
      <c r="AV16" s="52">
        <v>3.5</v>
      </c>
      <c r="AW16" s="52">
        <v>4.8</v>
      </c>
      <c r="AX16" s="52">
        <v>5</v>
      </c>
      <c r="AY16" s="52">
        <v>4.5</v>
      </c>
      <c r="AZ16" s="14">
        <f t="shared" si="8"/>
        <v>4.3250000000000002</v>
      </c>
      <c r="BA16" s="28"/>
      <c r="BB16" s="14">
        <f t="shared" si="9"/>
        <v>4.3250000000000002</v>
      </c>
      <c r="BD16" s="15">
        <f t="shared" si="10"/>
        <v>4.5975000000000001</v>
      </c>
      <c r="BE16" s="26"/>
      <c r="BF16" s="15">
        <f t="shared" si="11"/>
        <v>5.8787500000000001</v>
      </c>
      <c r="BH16" s="14">
        <f t="shared" si="12"/>
        <v>4.5975000000000001</v>
      </c>
      <c r="BI16" s="14">
        <f t="shared" si="13"/>
        <v>5.8787500000000001</v>
      </c>
      <c r="BJ16" s="33">
        <f t="shared" si="14"/>
        <v>5.2381250000000001</v>
      </c>
      <c r="BK16" s="34">
        <f t="shared" si="15"/>
        <v>7</v>
      </c>
    </row>
    <row r="17" spans="1:63">
      <c r="A17" s="172">
        <v>104</v>
      </c>
      <c r="B17" s="173" t="s">
        <v>40</v>
      </c>
      <c r="C17" s="173" t="s">
        <v>101</v>
      </c>
      <c r="D17" s="173" t="s">
        <v>102</v>
      </c>
      <c r="E17" s="173" t="s">
        <v>127</v>
      </c>
      <c r="F17" s="174"/>
      <c r="G17" s="174"/>
      <c r="H17" s="174"/>
      <c r="I17" s="174"/>
      <c r="J17" s="174"/>
      <c r="K17" s="175">
        <f t="shared" si="0"/>
        <v>0</v>
      </c>
      <c r="L17" s="176"/>
      <c r="M17" s="174"/>
      <c r="N17" s="174"/>
      <c r="O17" s="174"/>
      <c r="P17" s="174"/>
      <c r="Q17" s="174"/>
      <c r="R17" s="175">
        <f t="shared" si="1"/>
        <v>0</v>
      </c>
      <c r="S17" s="177"/>
      <c r="T17" s="174"/>
      <c r="U17" s="174"/>
      <c r="V17" s="174"/>
      <c r="W17" s="174"/>
      <c r="X17" s="174"/>
      <c r="Y17" s="174"/>
      <c r="Z17" s="174"/>
      <c r="AA17" s="174"/>
      <c r="AB17" s="178">
        <f t="shared" si="2"/>
        <v>0</v>
      </c>
      <c r="AC17" s="175">
        <f t="shared" si="3"/>
        <v>0</v>
      </c>
      <c r="AD17" s="176"/>
      <c r="AE17" s="174"/>
      <c r="AF17" s="175">
        <f t="shared" si="4"/>
        <v>0</v>
      </c>
      <c r="AG17" s="179"/>
      <c r="AH17" s="175">
        <f t="shared" si="5"/>
        <v>0</v>
      </c>
      <c r="AI17" s="177"/>
      <c r="AJ17" s="174"/>
      <c r="AK17" s="174"/>
      <c r="AL17" s="174"/>
      <c r="AM17" s="174"/>
      <c r="AN17" s="174"/>
      <c r="AO17" s="174"/>
      <c r="AP17" s="174"/>
      <c r="AQ17" s="174"/>
      <c r="AR17" s="178">
        <f t="shared" si="6"/>
        <v>0</v>
      </c>
      <c r="AS17" s="175">
        <f t="shared" si="7"/>
        <v>0</v>
      </c>
      <c r="AT17" s="182"/>
      <c r="AU17" s="174"/>
      <c r="AV17" s="174"/>
      <c r="AW17" s="174"/>
      <c r="AX17" s="174"/>
      <c r="AY17" s="174"/>
      <c r="AZ17" s="175">
        <f t="shared" si="8"/>
        <v>0</v>
      </c>
      <c r="BA17" s="179"/>
      <c r="BB17" s="175">
        <f t="shared" si="9"/>
        <v>0</v>
      </c>
      <c r="BC17" s="182"/>
      <c r="BD17" s="180">
        <f t="shared" si="10"/>
        <v>0</v>
      </c>
      <c r="BE17" s="181"/>
      <c r="BF17" s="180">
        <f t="shared" si="11"/>
        <v>0</v>
      </c>
      <c r="BG17" s="182"/>
      <c r="BH17" s="175">
        <f t="shared" si="12"/>
        <v>0</v>
      </c>
      <c r="BI17" s="175">
        <f t="shared" si="13"/>
        <v>0</v>
      </c>
      <c r="BJ17" s="183">
        <f t="shared" si="14"/>
        <v>0</v>
      </c>
      <c r="BK17" s="196">
        <f t="shared" si="15"/>
        <v>8</v>
      </c>
    </row>
    <row r="18" spans="1:63">
      <c r="A18" s="64"/>
      <c r="B18"/>
      <c r="C18"/>
      <c r="D18"/>
      <c r="E18"/>
    </row>
    <row r="19" spans="1:63" ht="18.75">
      <c r="A19" s="64"/>
      <c r="B19"/>
      <c r="C19"/>
      <c r="D19"/>
      <c r="E19"/>
      <c r="F19" s="42"/>
    </row>
    <row r="20" spans="1:63" ht="18.75">
      <c r="A20" s="64"/>
      <c r="B20"/>
      <c r="C20"/>
      <c r="D20"/>
      <c r="E20"/>
      <c r="F20" s="42"/>
    </row>
    <row r="21" spans="1:63">
      <c r="A21" s="64"/>
      <c r="B21"/>
      <c r="C21"/>
      <c r="D21"/>
      <c r="E21"/>
    </row>
    <row r="22" spans="1:63" ht="18.75">
      <c r="A22" s="42"/>
    </row>
    <row r="23" spans="1:63" ht="18.75">
      <c r="A23" s="42"/>
    </row>
    <row r="24" spans="1:63" ht="18.75">
      <c r="A24" s="42"/>
      <c r="B24" s="45"/>
      <c r="C24" s="40"/>
      <c r="D24" s="45"/>
      <c r="E24" s="46"/>
      <c r="F24" s="46"/>
    </row>
  </sheetData>
  <sortState ref="A10:BK17">
    <sortCondition descending="1" ref="BJ10:BJ17"/>
  </sortState>
  <mergeCells count="1">
    <mergeCell ref="A3:B3"/>
  </mergeCells>
  <pageMargins left="0.75" right="0.75" top="1" bottom="1" header="0.5" footer="0.5"/>
  <pageSetup paperSize="9" orientation="landscape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5.42578125" style="3" customWidth="1"/>
    <col min="2" max="2" width="17.28515625" style="3" customWidth="1"/>
    <col min="3" max="3" width="18.5703125" style="3" customWidth="1"/>
    <col min="4" max="4" width="15.28515625" style="3" customWidth="1"/>
    <col min="5" max="5" width="12.28515625" style="3" customWidth="1"/>
    <col min="6" max="10" width="5.28515625" style="3" customWidth="1"/>
    <col min="11" max="11" width="8.7109375" style="3" customWidth="1"/>
    <col min="12" max="12" width="3.28515625" style="3" customWidth="1"/>
    <col min="13" max="17" width="5.7109375" style="3" customWidth="1"/>
    <col min="18" max="18" width="9.140625" style="3"/>
    <col min="19" max="19" width="3.42578125" style="16" customWidth="1"/>
    <col min="20" max="29" width="5.7109375" style="16" customWidth="1"/>
    <col min="30" max="30" width="3.28515625" style="16" customWidth="1"/>
    <col min="31" max="36" width="5.7109375" style="16" customWidth="1"/>
    <col min="37" max="37" width="10.5703125" style="16" customWidth="1"/>
    <col min="38" max="38" width="7.85546875" style="3" customWidth="1"/>
    <col min="39" max="39" width="3.28515625" style="3" customWidth="1"/>
    <col min="40" max="41" width="5.7109375" style="3" customWidth="1"/>
    <col min="42" max="42" width="6.28515625" style="3" customWidth="1"/>
    <col min="43" max="43" width="6.7109375" style="3" customWidth="1"/>
    <col min="44" max="48" width="5.7109375" style="3" customWidth="1"/>
    <col min="49" max="49" width="7.140625" style="3" customWidth="1"/>
    <col min="50" max="50" width="3.28515625" style="3" customWidth="1"/>
    <col min="51" max="51" width="5.7109375" style="3" customWidth="1"/>
    <col min="52" max="52" width="9.85546875" style="3" customWidth="1"/>
    <col min="53" max="53" width="7" style="3" customWidth="1"/>
    <col min="54" max="54" width="11" style="3" customWidth="1"/>
    <col min="55" max="55" width="2.7109375" style="16" customWidth="1"/>
    <col min="56" max="56" width="10.42578125" style="3" customWidth="1"/>
    <col min="57" max="57" width="2.7109375" style="16" customWidth="1"/>
    <col min="58" max="58" width="9.140625" style="3"/>
    <col min="59" max="59" width="2.28515625" style="3" customWidth="1"/>
    <col min="60" max="60" width="9.140625" style="3"/>
    <col min="61" max="61" width="13.28515625" style="3" customWidth="1"/>
    <col min="62" max="62" width="9.140625" style="3"/>
    <col min="63" max="63" width="11" style="3" customWidth="1"/>
    <col min="64" max="16384" width="9.140625" style="3"/>
  </cols>
  <sheetData>
    <row r="1" spans="1:68" ht="15.75">
      <c r="A1" s="112" t="s">
        <v>116</v>
      </c>
      <c r="D1" s="66" t="s">
        <v>0</v>
      </c>
      <c r="E1" s="66" t="s">
        <v>1</v>
      </c>
      <c r="G1" s="16"/>
      <c r="H1" s="4"/>
      <c r="I1" s="4"/>
      <c r="J1" s="4"/>
      <c r="K1" s="4"/>
      <c r="L1" s="4"/>
      <c r="S1" s="3"/>
      <c r="T1" s="4"/>
      <c r="U1" s="4"/>
      <c r="V1" s="4"/>
      <c r="X1" s="3"/>
      <c r="Y1" s="3"/>
      <c r="Z1" s="3"/>
      <c r="AA1" s="4"/>
      <c r="AB1" s="4"/>
      <c r="AC1" s="4"/>
      <c r="AD1" s="61"/>
      <c r="AE1" s="3"/>
      <c r="AF1" s="3"/>
      <c r="AG1" s="3"/>
      <c r="AH1" s="3"/>
      <c r="AI1" s="3"/>
      <c r="AJ1" s="3"/>
      <c r="AK1" s="3"/>
      <c r="AN1" s="4"/>
      <c r="AO1" s="4"/>
      <c r="AP1" s="4"/>
      <c r="AQ1" s="16"/>
      <c r="AT1" s="4"/>
      <c r="AU1" s="4"/>
      <c r="AV1" s="4"/>
      <c r="AW1" s="4"/>
      <c r="AX1" s="4"/>
      <c r="BG1" s="16"/>
      <c r="BK1" s="6">
        <f ca="1">NOW()</f>
        <v>42863.428831481484</v>
      </c>
    </row>
    <row r="2" spans="1:68" ht="15.75">
      <c r="A2" s="19"/>
      <c r="D2" s="66"/>
      <c r="E2" s="66" t="s">
        <v>2</v>
      </c>
      <c r="G2" s="16"/>
      <c r="S2" s="3"/>
      <c r="T2" s="3"/>
      <c r="U2" s="3"/>
      <c r="V2" s="3"/>
      <c r="X2" s="3"/>
      <c r="Y2" s="3"/>
      <c r="Z2" s="3"/>
      <c r="AA2" s="3"/>
      <c r="AB2" s="3"/>
      <c r="AC2" s="3"/>
      <c r="AD2" s="62"/>
      <c r="AE2" s="3"/>
      <c r="AF2" s="3"/>
      <c r="AG2" s="3"/>
      <c r="AH2" s="3"/>
      <c r="AI2" s="3"/>
      <c r="AJ2" s="3"/>
      <c r="AK2" s="3"/>
      <c r="AQ2" s="16"/>
      <c r="BG2" s="16"/>
      <c r="BK2" s="9">
        <f ca="1">NOW()</f>
        <v>42863.428831481484</v>
      </c>
    </row>
    <row r="3" spans="1:68" ht="15.75">
      <c r="A3" s="221" t="s">
        <v>117</v>
      </c>
      <c r="B3" s="222"/>
      <c r="D3" s="66"/>
      <c r="E3" s="66" t="s">
        <v>3</v>
      </c>
      <c r="F3" s="8" t="s">
        <v>58</v>
      </c>
      <c r="G3" s="16"/>
      <c r="H3" s="8"/>
      <c r="M3" s="7" t="s">
        <v>37</v>
      </c>
      <c r="S3" s="3"/>
      <c r="T3" s="8" t="s">
        <v>58</v>
      </c>
      <c r="U3" s="3"/>
      <c r="V3" s="3"/>
      <c r="X3" s="3"/>
      <c r="Y3" s="3"/>
      <c r="Z3" s="3"/>
      <c r="AA3" s="3"/>
      <c r="AB3" s="3"/>
      <c r="AC3" s="3"/>
      <c r="AE3" s="7" t="s">
        <v>37</v>
      </c>
      <c r="AF3" s="3"/>
      <c r="AG3" s="3"/>
      <c r="AH3" s="3"/>
      <c r="AI3" s="3"/>
      <c r="AJ3" s="3"/>
      <c r="AK3" s="3"/>
      <c r="AN3" s="8" t="s">
        <v>58</v>
      </c>
      <c r="AQ3" s="16"/>
      <c r="AY3" s="7" t="s">
        <v>37</v>
      </c>
      <c r="AZ3" s="7"/>
      <c r="BA3" s="7"/>
      <c r="BB3" s="7"/>
      <c r="BG3" s="16"/>
    </row>
    <row r="4" spans="1:68" ht="15.75">
      <c r="A4" s="19"/>
      <c r="D4" s="66"/>
      <c r="G4" s="16"/>
      <c r="S4" s="3"/>
      <c r="T4" s="3"/>
      <c r="U4" s="3"/>
      <c r="V4" s="3"/>
      <c r="X4" s="3"/>
      <c r="Y4" s="3"/>
      <c r="Z4" s="3"/>
      <c r="AA4" s="3"/>
      <c r="AB4" s="3"/>
      <c r="AC4" s="3"/>
      <c r="AE4" s="3"/>
      <c r="AF4" s="3"/>
      <c r="AG4" s="3"/>
      <c r="AH4" s="3"/>
      <c r="AI4" s="3"/>
      <c r="AJ4" s="3"/>
      <c r="AK4" s="3"/>
      <c r="AQ4" s="16"/>
      <c r="BG4" s="16"/>
    </row>
    <row r="5" spans="1:68" ht="15.75">
      <c r="A5" s="19" t="s">
        <v>156</v>
      </c>
      <c r="B5" s="7"/>
      <c r="F5" s="7" t="s">
        <v>85</v>
      </c>
      <c r="G5" s="17"/>
      <c r="I5" s="7"/>
      <c r="M5" s="7" t="s">
        <v>85</v>
      </c>
      <c r="S5" s="3"/>
      <c r="T5" s="7" t="s">
        <v>56</v>
      </c>
      <c r="U5" s="3"/>
      <c r="V5" s="3"/>
      <c r="X5" s="3"/>
      <c r="Y5" s="3"/>
      <c r="Z5" s="3"/>
      <c r="AA5" s="3"/>
      <c r="AB5" s="3"/>
      <c r="AC5" s="3"/>
      <c r="AE5" s="7" t="s">
        <v>84</v>
      </c>
      <c r="AF5" s="3"/>
      <c r="AG5" s="3"/>
      <c r="AH5" s="3"/>
      <c r="AI5" s="3"/>
      <c r="AJ5" s="3"/>
      <c r="AK5" s="7"/>
      <c r="AL5" s="7"/>
      <c r="AN5" s="7" t="s">
        <v>57</v>
      </c>
      <c r="AQ5" s="16"/>
      <c r="AY5" s="7" t="s">
        <v>86</v>
      </c>
      <c r="AZ5" s="7"/>
      <c r="BA5" s="7"/>
      <c r="BB5" s="7"/>
      <c r="BG5" s="16"/>
    </row>
    <row r="6" spans="1:68" ht="15.75">
      <c r="A6" s="19" t="s">
        <v>91</v>
      </c>
      <c r="B6" s="7">
        <v>6</v>
      </c>
      <c r="F6" s="3" t="str">
        <f>E1</f>
        <v xml:space="preserve">a </v>
      </c>
      <c r="G6" s="16"/>
      <c r="M6" s="3" t="str">
        <f>E1</f>
        <v xml:space="preserve">a </v>
      </c>
      <c r="T6" s="3" t="str">
        <f>E3</f>
        <v>c</v>
      </c>
      <c r="U6" s="3"/>
      <c r="V6" s="3"/>
      <c r="X6" s="3"/>
      <c r="Y6" s="3"/>
      <c r="Z6" s="3"/>
      <c r="AA6" s="3"/>
      <c r="AB6" s="3"/>
      <c r="AC6" s="3"/>
      <c r="AE6" s="3" t="str">
        <f>E3</f>
        <v>c</v>
      </c>
      <c r="AF6" s="3"/>
      <c r="AG6" s="3"/>
      <c r="AH6" s="3"/>
      <c r="AI6" s="3"/>
      <c r="AJ6" s="3"/>
      <c r="AK6" s="3"/>
      <c r="AN6" s="3" t="str">
        <f>E2</f>
        <v>b</v>
      </c>
      <c r="AQ6" s="16"/>
      <c r="AY6" s="3" t="str">
        <f>E2</f>
        <v>b</v>
      </c>
      <c r="BG6" s="16"/>
      <c r="BH6" s="7" t="s">
        <v>38</v>
      </c>
    </row>
    <row r="7" spans="1:68">
      <c r="F7" s="35" t="s">
        <v>234</v>
      </c>
      <c r="K7" s="4"/>
      <c r="L7" s="18"/>
      <c r="M7" s="35" t="s">
        <v>234</v>
      </c>
      <c r="N7" s="35"/>
      <c r="O7" s="35"/>
      <c r="P7" s="35"/>
      <c r="Q7" s="21"/>
      <c r="T7" s="3"/>
      <c r="U7" s="4"/>
      <c r="V7" s="4"/>
      <c r="W7" s="4"/>
      <c r="X7" s="4"/>
      <c r="Y7" s="4"/>
      <c r="Z7" s="4"/>
      <c r="AA7" s="4"/>
      <c r="AB7" s="4"/>
      <c r="AC7" s="4"/>
      <c r="AE7" s="3"/>
      <c r="AF7" s="3"/>
      <c r="AG7" s="3"/>
      <c r="AH7" s="3"/>
      <c r="AI7" s="3"/>
      <c r="AJ7" s="3"/>
      <c r="AK7" s="3"/>
      <c r="AL7" s="3" t="s">
        <v>83</v>
      </c>
      <c r="AM7" s="16"/>
      <c r="AN7" s="3" t="s">
        <v>32</v>
      </c>
      <c r="AO7" s="4"/>
      <c r="AP7" s="4"/>
      <c r="AQ7" s="4"/>
      <c r="AR7" s="4"/>
      <c r="AS7" s="4"/>
      <c r="AT7" s="4"/>
      <c r="AU7" s="4"/>
      <c r="AV7" s="4"/>
      <c r="AW7" s="4"/>
      <c r="AX7" s="18"/>
      <c r="AY7" s="7"/>
      <c r="BA7" s="3" t="s">
        <v>35</v>
      </c>
      <c r="BB7" s="3" t="s">
        <v>41</v>
      </c>
      <c r="BD7" s="21" t="s">
        <v>88</v>
      </c>
      <c r="BF7" s="7" t="s">
        <v>89</v>
      </c>
      <c r="BG7" s="16"/>
      <c r="BJ7" s="31" t="s">
        <v>90</v>
      </c>
      <c r="BK7" s="30"/>
    </row>
    <row r="8" spans="1:68" s="35" customFormat="1">
      <c r="A8" s="49" t="s">
        <v>60</v>
      </c>
      <c r="B8" s="49" t="s">
        <v>61</v>
      </c>
      <c r="C8" s="49" t="s">
        <v>62</v>
      </c>
      <c r="D8" s="49" t="s">
        <v>63</v>
      </c>
      <c r="E8" s="49" t="s">
        <v>64</v>
      </c>
      <c r="F8" s="50" t="s">
        <v>22</v>
      </c>
      <c r="G8" s="50" t="s">
        <v>23</v>
      </c>
      <c r="H8" s="50" t="s">
        <v>24</v>
      </c>
      <c r="I8" s="50" t="s">
        <v>25</v>
      </c>
      <c r="J8" s="50" t="s">
        <v>26</v>
      </c>
      <c r="K8" s="50" t="s">
        <v>62</v>
      </c>
      <c r="L8" s="156"/>
      <c r="M8" s="50" t="s">
        <v>22</v>
      </c>
      <c r="N8" s="50" t="s">
        <v>23</v>
      </c>
      <c r="O8" s="50" t="s">
        <v>24</v>
      </c>
      <c r="P8" s="50" t="s">
        <v>25</v>
      </c>
      <c r="Q8" s="50" t="s">
        <v>26</v>
      </c>
      <c r="R8" s="50" t="s">
        <v>62</v>
      </c>
      <c r="S8" s="160"/>
      <c r="T8" s="49" t="s">
        <v>65</v>
      </c>
      <c r="U8" s="49" t="s">
        <v>66</v>
      </c>
      <c r="V8" s="49" t="s">
        <v>45</v>
      </c>
      <c r="W8" s="49" t="s">
        <v>230</v>
      </c>
      <c r="X8" s="49" t="s">
        <v>237</v>
      </c>
      <c r="Y8" s="49" t="s">
        <v>236</v>
      </c>
      <c r="Z8" s="49" t="s">
        <v>67</v>
      </c>
      <c r="AA8" s="49" t="s">
        <v>238</v>
      </c>
      <c r="AB8" s="49" t="s">
        <v>74</v>
      </c>
      <c r="AC8" s="49" t="s">
        <v>73</v>
      </c>
      <c r="AD8" s="160"/>
      <c r="AE8" s="50" t="s">
        <v>27</v>
      </c>
      <c r="AF8" s="50" t="s">
        <v>28</v>
      </c>
      <c r="AG8" s="50" t="s">
        <v>29</v>
      </c>
      <c r="AH8" s="50" t="s">
        <v>30</v>
      </c>
      <c r="AI8" s="50" t="s">
        <v>31</v>
      </c>
      <c r="AJ8" s="50" t="s">
        <v>69</v>
      </c>
      <c r="AK8" s="49" t="s">
        <v>54</v>
      </c>
      <c r="AL8" s="49" t="s">
        <v>43</v>
      </c>
      <c r="AM8" s="157"/>
      <c r="AN8" s="49" t="s">
        <v>65</v>
      </c>
      <c r="AO8" s="49" t="s">
        <v>66</v>
      </c>
      <c r="AP8" s="49" t="s">
        <v>45</v>
      </c>
      <c r="AQ8" s="49" t="s">
        <v>230</v>
      </c>
      <c r="AR8" s="49" t="s">
        <v>231</v>
      </c>
      <c r="AS8" s="49" t="s">
        <v>232</v>
      </c>
      <c r="AT8" s="49" t="s">
        <v>67</v>
      </c>
      <c r="AU8" s="49" t="s">
        <v>233</v>
      </c>
      <c r="AV8" s="49" t="s">
        <v>74</v>
      </c>
      <c r="AW8" s="49" t="s">
        <v>73</v>
      </c>
      <c r="AX8" s="156"/>
      <c r="AY8" s="49" t="s">
        <v>72</v>
      </c>
      <c r="AZ8" s="49" t="s">
        <v>41</v>
      </c>
      <c r="BA8" s="49" t="s">
        <v>34</v>
      </c>
      <c r="BB8" s="49" t="s">
        <v>43</v>
      </c>
      <c r="BC8" s="160"/>
      <c r="BD8" s="38" t="s">
        <v>68</v>
      </c>
      <c r="BE8" s="55"/>
      <c r="BF8" s="159" t="s">
        <v>68</v>
      </c>
      <c r="BG8" s="54"/>
      <c r="BH8" s="159" t="s">
        <v>32</v>
      </c>
      <c r="BI8" s="159" t="s">
        <v>33</v>
      </c>
      <c r="BJ8" s="159" t="s">
        <v>68</v>
      </c>
      <c r="BK8" s="159" t="s">
        <v>71</v>
      </c>
      <c r="BL8" s="49"/>
      <c r="BM8" s="49"/>
      <c r="BN8" s="49"/>
      <c r="BO8" s="49"/>
      <c r="BP8" s="49"/>
    </row>
    <row r="9" spans="1:68" s="35" customFormat="1">
      <c r="F9" s="30"/>
      <c r="G9" s="30"/>
      <c r="H9" s="30"/>
      <c r="I9" s="30"/>
      <c r="J9" s="30"/>
      <c r="K9" s="30"/>
      <c r="L9" s="10"/>
      <c r="M9" s="30"/>
      <c r="N9" s="30"/>
      <c r="O9" s="30"/>
      <c r="P9" s="30"/>
      <c r="Q9" s="30"/>
      <c r="R9" s="30"/>
      <c r="S9" s="29"/>
      <c r="AD9" s="29"/>
      <c r="AE9" s="30"/>
      <c r="AF9" s="30"/>
      <c r="AG9" s="30"/>
      <c r="AH9" s="30"/>
      <c r="AI9" s="30"/>
      <c r="AJ9" s="30"/>
      <c r="AM9" s="32"/>
      <c r="AX9" s="10"/>
      <c r="BC9" s="29"/>
      <c r="BD9" s="21"/>
      <c r="BE9" s="18"/>
      <c r="BF9" s="31"/>
      <c r="BG9" s="56"/>
      <c r="BH9" s="31"/>
      <c r="BI9" s="31"/>
      <c r="BJ9" s="31"/>
      <c r="BK9" s="31"/>
    </row>
    <row r="10" spans="1:68">
      <c r="A10" s="64">
        <v>94</v>
      </c>
      <c r="B10" t="s">
        <v>167</v>
      </c>
      <c r="C10" t="s">
        <v>165</v>
      </c>
      <c r="D10" t="s">
        <v>151</v>
      </c>
      <c r="E10" t="s">
        <v>39</v>
      </c>
      <c r="F10" s="52">
        <v>6.5</v>
      </c>
      <c r="G10" s="52">
        <v>6</v>
      </c>
      <c r="H10" s="52">
        <v>7</v>
      </c>
      <c r="I10" s="52">
        <v>7</v>
      </c>
      <c r="J10" s="52">
        <v>6.5</v>
      </c>
      <c r="K10" s="14">
        <f t="shared" ref="K10:K21" si="0">SUM((F10*0.1),(G10*0.1),(H10*0.3),(I10*0.3),(J10*0.2))</f>
        <v>6.75</v>
      </c>
      <c r="L10" s="5"/>
      <c r="M10" s="52">
        <v>6</v>
      </c>
      <c r="N10" s="52">
        <v>6</v>
      </c>
      <c r="O10" s="52">
        <v>7</v>
      </c>
      <c r="P10" s="52">
        <v>7.5</v>
      </c>
      <c r="Q10" s="52">
        <v>6.5</v>
      </c>
      <c r="R10" s="14">
        <f t="shared" ref="R10:R21" si="1">SUM((M10*0.1),(N10*0.1),(O10*0.3),(P10*0.3),(Q10*0.2))</f>
        <v>6.8500000000000005</v>
      </c>
      <c r="S10" s="23"/>
      <c r="T10" s="52">
        <v>6</v>
      </c>
      <c r="U10" s="52">
        <v>6.2</v>
      </c>
      <c r="V10" s="52">
        <v>6</v>
      </c>
      <c r="W10" s="52">
        <v>6.5</v>
      </c>
      <c r="X10" s="52">
        <v>6.2</v>
      </c>
      <c r="Y10" s="52">
        <v>6.3</v>
      </c>
      <c r="Z10" s="52">
        <v>6.3</v>
      </c>
      <c r="AA10" s="52">
        <v>6</v>
      </c>
      <c r="AB10" s="13">
        <f t="shared" ref="AB10:AB21" si="2">SUM(T10:AA10)</f>
        <v>49.499999999999993</v>
      </c>
      <c r="AC10" s="14">
        <f t="shared" ref="AC10:AC21" si="3">AB10/8</f>
        <v>6.1874999999999991</v>
      </c>
      <c r="AD10" s="23"/>
      <c r="AE10" s="52">
        <v>6</v>
      </c>
      <c r="AF10" s="52">
        <v>5</v>
      </c>
      <c r="AG10" s="52">
        <v>5.3</v>
      </c>
      <c r="AH10" s="52">
        <v>5</v>
      </c>
      <c r="AI10" s="52">
        <v>5.3</v>
      </c>
      <c r="AJ10" s="14">
        <f t="shared" ref="AJ10:AJ21" si="4">SUM((AE10*0.2),(AF10*0.15),(AG10*0.25),(AH10*0.2),(AI10*0.2))</f>
        <v>5.3350000000000009</v>
      </c>
      <c r="AK10" s="28"/>
      <c r="AL10" s="14">
        <f t="shared" ref="AL10:AL21" si="5">AJ10-AK10</f>
        <v>5.3350000000000009</v>
      </c>
      <c r="AM10" s="23"/>
      <c r="AN10" s="52">
        <v>6</v>
      </c>
      <c r="AO10" s="52">
        <v>6.4</v>
      </c>
      <c r="AP10" s="52">
        <v>6.5</v>
      </c>
      <c r="AQ10" s="52">
        <v>6.8</v>
      </c>
      <c r="AR10" s="52">
        <v>6.2</v>
      </c>
      <c r="AS10" s="52">
        <v>6.4</v>
      </c>
      <c r="AT10" s="52">
        <v>6.4</v>
      </c>
      <c r="AU10" s="52">
        <v>6.6</v>
      </c>
      <c r="AV10" s="13">
        <f t="shared" ref="AV10:AV21" si="6">SUM(AN10:AU10)</f>
        <v>51.3</v>
      </c>
      <c r="AW10" s="14">
        <f t="shared" ref="AW10:AW21" si="7">AV10/8</f>
        <v>6.4124999999999996</v>
      </c>
      <c r="AX10" s="5"/>
      <c r="AY10" s="52">
        <v>7.81</v>
      </c>
      <c r="AZ10" s="14">
        <f t="shared" ref="AZ10:AZ21" si="8">AY10</f>
        <v>7.81</v>
      </c>
      <c r="BA10" s="28"/>
      <c r="BB10" s="14">
        <f t="shared" ref="BB10:BB21" si="9">AZ10-BA10</f>
        <v>7.81</v>
      </c>
      <c r="BC10" s="23"/>
      <c r="BD10" s="15">
        <f t="shared" ref="BD10:BD21" si="10">SUM((K10*0.25)+(AW10*0.375)+(AC10*0.375))</f>
        <v>6.4124999999999996</v>
      </c>
      <c r="BE10" s="26"/>
      <c r="BF10" s="15">
        <f t="shared" ref="BF10:BF21" si="11">SUM((R10*0.25),(BB10*0.5),(AL10*0.25))</f>
        <v>6.9512499999999999</v>
      </c>
      <c r="BG10" s="16"/>
      <c r="BH10" s="14">
        <f t="shared" ref="BH10:BH21" si="12">BD10</f>
        <v>6.4124999999999996</v>
      </c>
      <c r="BI10" s="14">
        <f t="shared" ref="BI10:BI21" si="13">BF10</f>
        <v>6.9512499999999999</v>
      </c>
      <c r="BJ10" s="33">
        <f t="shared" ref="BJ10:BJ21" si="14">AVERAGE(BH10:BI10)</f>
        <v>6.6818749999999998</v>
      </c>
      <c r="BK10" s="34">
        <f t="shared" ref="BK10:BK21" si="15">RANK(BJ10,BJ$10:BJ$21)</f>
        <v>1</v>
      </c>
    </row>
    <row r="11" spans="1:68">
      <c r="A11" s="64">
        <v>107</v>
      </c>
      <c r="B11" t="s">
        <v>159</v>
      </c>
      <c r="C11" t="s">
        <v>160</v>
      </c>
      <c r="D11" t="s">
        <v>148</v>
      </c>
      <c r="E11" t="s">
        <v>127</v>
      </c>
      <c r="F11" s="52">
        <v>6.5</v>
      </c>
      <c r="G11" s="52">
        <v>6</v>
      </c>
      <c r="H11" s="52">
        <v>7</v>
      </c>
      <c r="I11" s="52">
        <v>7</v>
      </c>
      <c r="J11" s="52">
        <v>7</v>
      </c>
      <c r="K11" s="14">
        <f t="shared" si="0"/>
        <v>6.8500000000000005</v>
      </c>
      <c r="L11" s="5"/>
      <c r="M11" s="52">
        <v>7</v>
      </c>
      <c r="N11" s="52">
        <v>6</v>
      </c>
      <c r="O11" s="52">
        <v>7</v>
      </c>
      <c r="P11" s="52">
        <v>7.5</v>
      </c>
      <c r="Q11" s="52">
        <v>7</v>
      </c>
      <c r="R11" s="14">
        <f t="shared" si="1"/>
        <v>7.0500000000000007</v>
      </c>
      <c r="S11" s="23"/>
      <c r="T11" s="52">
        <v>4.5</v>
      </c>
      <c r="U11" s="52">
        <v>5.5</v>
      </c>
      <c r="V11" s="52">
        <v>5.3</v>
      </c>
      <c r="W11" s="52">
        <v>5.3</v>
      </c>
      <c r="X11" s="52">
        <v>6.3</v>
      </c>
      <c r="Y11" s="52">
        <v>6.3</v>
      </c>
      <c r="Z11" s="52">
        <v>6.5</v>
      </c>
      <c r="AA11" s="52">
        <v>6.2</v>
      </c>
      <c r="AB11" s="13">
        <f t="shared" si="2"/>
        <v>45.900000000000006</v>
      </c>
      <c r="AC11" s="14">
        <f t="shared" si="3"/>
        <v>5.7375000000000007</v>
      </c>
      <c r="AD11" s="23"/>
      <c r="AE11" s="52">
        <v>5</v>
      </c>
      <c r="AF11" s="52">
        <v>4.8</v>
      </c>
      <c r="AG11" s="52">
        <v>5.3</v>
      </c>
      <c r="AH11" s="52">
        <v>5</v>
      </c>
      <c r="AI11" s="52">
        <v>5.2</v>
      </c>
      <c r="AJ11" s="14">
        <f t="shared" si="4"/>
        <v>5.085</v>
      </c>
      <c r="AK11" s="28"/>
      <c r="AL11" s="14">
        <f t="shared" si="5"/>
        <v>5.085</v>
      </c>
      <c r="AM11" s="23"/>
      <c r="AN11" s="52">
        <v>4.8</v>
      </c>
      <c r="AO11" s="52">
        <v>4.8</v>
      </c>
      <c r="AP11" s="52">
        <v>5</v>
      </c>
      <c r="AQ11" s="52">
        <v>5.4</v>
      </c>
      <c r="AR11" s="52">
        <v>7.8</v>
      </c>
      <c r="AS11" s="52">
        <v>6.5</v>
      </c>
      <c r="AT11" s="52">
        <v>5</v>
      </c>
      <c r="AU11" s="52">
        <v>8</v>
      </c>
      <c r="AV11" s="13">
        <f t="shared" si="6"/>
        <v>47.3</v>
      </c>
      <c r="AW11" s="14">
        <f t="shared" si="7"/>
        <v>5.9124999999999996</v>
      </c>
      <c r="AX11" s="5"/>
      <c r="AY11" s="52">
        <v>6.92</v>
      </c>
      <c r="AZ11" s="14">
        <f t="shared" si="8"/>
        <v>6.92</v>
      </c>
      <c r="BA11" s="28"/>
      <c r="BB11" s="14">
        <f t="shared" si="9"/>
        <v>6.92</v>
      </c>
      <c r="BC11" s="23"/>
      <c r="BD11" s="15">
        <f t="shared" si="10"/>
        <v>6.0812500000000007</v>
      </c>
      <c r="BE11" s="26"/>
      <c r="BF11" s="15">
        <f t="shared" si="11"/>
        <v>6.4937500000000004</v>
      </c>
      <c r="BG11" s="16"/>
      <c r="BH11" s="14">
        <f t="shared" si="12"/>
        <v>6.0812500000000007</v>
      </c>
      <c r="BI11" s="14">
        <f t="shared" si="13"/>
        <v>6.4937500000000004</v>
      </c>
      <c r="BJ11" s="33">
        <f t="shared" si="14"/>
        <v>6.2875000000000005</v>
      </c>
      <c r="BK11" s="34">
        <f t="shared" si="15"/>
        <v>2</v>
      </c>
    </row>
    <row r="12" spans="1:68">
      <c r="A12" s="64">
        <v>150</v>
      </c>
      <c r="B12" t="s">
        <v>161</v>
      </c>
      <c r="C12" s="127" t="s">
        <v>253</v>
      </c>
      <c r="D12" s="127" t="s">
        <v>254</v>
      </c>
      <c r="E12" t="s">
        <v>143</v>
      </c>
      <c r="F12" s="52">
        <v>6</v>
      </c>
      <c r="G12" s="52">
        <v>6.5</v>
      </c>
      <c r="H12" s="52">
        <v>6.5</v>
      </c>
      <c r="I12" s="52">
        <v>6.5</v>
      </c>
      <c r="J12" s="52">
        <v>7</v>
      </c>
      <c r="K12" s="14">
        <f t="shared" si="0"/>
        <v>6.5500000000000007</v>
      </c>
      <c r="L12" s="5"/>
      <c r="M12" s="52">
        <v>5.5</v>
      </c>
      <c r="N12" s="52">
        <v>6</v>
      </c>
      <c r="O12" s="52">
        <v>6.5</v>
      </c>
      <c r="P12" s="52">
        <v>5.5</v>
      </c>
      <c r="Q12" s="52">
        <v>7</v>
      </c>
      <c r="R12" s="14">
        <f t="shared" si="1"/>
        <v>6.15</v>
      </c>
      <c r="S12" s="23"/>
      <c r="T12" s="52">
        <v>5.3</v>
      </c>
      <c r="U12" s="52">
        <v>6.3</v>
      </c>
      <c r="V12" s="52">
        <v>6.5</v>
      </c>
      <c r="W12" s="52">
        <v>5.5</v>
      </c>
      <c r="X12" s="52">
        <v>6.2</v>
      </c>
      <c r="Y12" s="52">
        <v>6.2</v>
      </c>
      <c r="Z12" s="52">
        <v>6.5</v>
      </c>
      <c r="AA12" s="52">
        <v>6</v>
      </c>
      <c r="AB12" s="13">
        <f t="shared" si="2"/>
        <v>48.5</v>
      </c>
      <c r="AC12" s="14">
        <f t="shared" si="3"/>
        <v>6.0625</v>
      </c>
      <c r="AD12" s="23"/>
      <c r="AE12" s="52">
        <v>5.4</v>
      </c>
      <c r="AF12" s="52">
        <v>4.5</v>
      </c>
      <c r="AG12" s="52">
        <v>4.7</v>
      </c>
      <c r="AH12" s="52">
        <v>5</v>
      </c>
      <c r="AI12" s="52">
        <v>4.5</v>
      </c>
      <c r="AJ12" s="14">
        <f t="shared" si="4"/>
        <v>4.83</v>
      </c>
      <c r="AK12" s="28"/>
      <c r="AL12" s="14">
        <f t="shared" si="5"/>
        <v>4.83</v>
      </c>
      <c r="AM12" s="23"/>
      <c r="AN12" s="52">
        <v>6.8</v>
      </c>
      <c r="AO12" s="52">
        <v>6.2</v>
      </c>
      <c r="AP12" s="52">
        <v>6.5</v>
      </c>
      <c r="AQ12" s="52">
        <v>6.2</v>
      </c>
      <c r="AR12" s="52">
        <v>7.5</v>
      </c>
      <c r="AS12" s="52">
        <v>6.5</v>
      </c>
      <c r="AT12" s="52">
        <v>6.2</v>
      </c>
      <c r="AU12" s="52">
        <v>6.6</v>
      </c>
      <c r="AV12" s="13">
        <f t="shared" si="6"/>
        <v>52.500000000000007</v>
      </c>
      <c r="AW12" s="14">
        <f t="shared" si="7"/>
        <v>6.5625000000000009</v>
      </c>
      <c r="AX12" s="5"/>
      <c r="AY12" s="52">
        <v>6.44</v>
      </c>
      <c r="AZ12" s="14">
        <f t="shared" si="8"/>
        <v>6.44</v>
      </c>
      <c r="BA12" s="28"/>
      <c r="BB12" s="14">
        <f t="shared" si="9"/>
        <v>6.44</v>
      </c>
      <c r="BC12" s="23"/>
      <c r="BD12" s="15">
        <f t="shared" si="10"/>
        <v>6.3718750000000011</v>
      </c>
      <c r="BE12" s="26"/>
      <c r="BF12" s="15">
        <f t="shared" si="11"/>
        <v>5.9649999999999999</v>
      </c>
      <c r="BG12" s="16"/>
      <c r="BH12" s="14">
        <f t="shared" si="12"/>
        <v>6.3718750000000011</v>
      </c>
      <c r="BI12" s="14">
        <f t="shared" si="13"/>
        <v>5.9649999999999999</v>
      </c>
      <c r="BJ12" s="33">
        <f t="shared" si="14"/>
        <v>6.1684375000000005</v>
      </c>
      <c r="BK12" s="34">
        <f t="shared" si="15"/>
        <v>3</v>
      </c>
    </row>
    <row r="13" spans="1:68">
      <c r="A13" s="64">
        <v>119</v>
      </c>
      <c r="B13" t="s">
        <v>114</v>
      </c>
      <c r="C13" t="s">
        <v>105</v>
      </c>
      <c r="D13" t="s">
        <v>103</v>
      </c>
      <c r="E13" t="s">
        <v>96</v>
      </c>
      <c r="F13" s="52">
        <v>6</v>
      </c>
      <c r="G13" s="52">
        <v>5</v>
      </c>
      <c r="H13" s="52">
        <v>6.5</v>
      </c>
      <c r="I13" s="52">
        <v>6.2</v>
      </c>
      <c r="J13" s="52">
        <v>7.5</v>
      </c>
      <c r="K13" s="14">
        <f t="shared" si="0"/>
        <v>6.41</v>
      </c>
      <c r="L13" s="5"/>
      <c r="M13" s="52">
        <v>5.5</v>
      </c>
      <c r="N13" s="52">
        <v>4.5</v>
      </c>
      <c r="O13" s="52">
        <v>6</v>
      </c>
      <c r="P13" s="52">
        <v>6</v>
      </c>
      <c r="Q13" s="52">
        <v>7.5</v>
      </c>
      <c r="R13" s="14">
        <f t="shared" si="1"/>
        <v>6.1</v>
      </c>
      <c r="S13" s="23"/>
      <c r="T13" s="52">
        <v>5.3</v>
      </c>
      <c r="U13" s="52">
        <v>6.3</v>
      </c>
      <c r="V13" s="52">
        <v>6</v>
      </c>
      <c r="W13" s="52">
        <v>6</v>
      </c>
      <c r="X13" s="52">
        <v>6</v>
      </c>
      <c r="Y13" s="52">
        <v>6.2</v>
      </c>
      <c r="Z13" s="52">
        <v>6.3</v>
      </c>
      <c r="AA13" s="52">
        <v>6.2</v>
      </c>
      <c r="AB13" s="13">
        <f t="shared" si="2"/>
        <v>48.300000000000004</v>
      </c>
      <c r="AC13" s="14">
        <f t="shared" si="3"/>
        <v>6.0375000000000005</v>
      </c>
      <c r="AD13" s="23"/>
      <c r="AE13" s="52">
        <v>5.3</v>
      </c>
      <c r="AF13" s="52">
        <v>5.5</v>
      </c>
      <c r="AG13" s="52">
        <v>4.5</v>
      </c>
      <c r="AH13" s="52">
        <v>4.5</v>
      </c>
      <c r="AI13" s="52">
        <v>4</v>
      </c>
      <c r="AJ13" s="14">
        <f t="shared" si="4"/>
        <v>4.71</v>
      </c>
      <c r="AK13" s="28"/>
      <c r="AL13" s="14">
        <f t="shared" si="5"/>
        <v>4.71</v>
      </c>
      <c r="AM13" s="23"/>
      <c r="AN13" s="52">
        <v>5.4</v>
      </c>
      <c r="AO13" s="52">
        <v>4.8</v>
      </c>
      <c r="AP13" s="52">
        <v>6</v>
      </c>
      <c r="AQ13" s="52">
        <v>5.5</v>
      </c>
      <c r="AR13" s="52">
        <v>6.4</v>
      </c>
      <c r="AS13" s="52">
        <v>5.4</v>
      </c>
      <c r="AT13" s="52">
        <v>6.6</v>
      </c>
      <c r="AU13" s="52">
        <v>5.8</v>
      </c>
      <c r="AV13" s="13">
        <f t="shared" si="6"/>
        <v>45.9</v>
      </c>
      <c r="AW13" s="14">
        <f t="shared" si="7"/>
        <v>5.7374999999999998</v>
      </c>
      <c r="AX13" s="5"/>
      <c r="AY13" s="52">
        <v>6.66</v>
      </c>
      <c r="AZ13" s="14">
        <f t="shared" si="8"/>
        <v>6.66</v>
      </c>
      <c r="BA13" s="28"/>
      <c r="BB13" s="14">
        <f t="shared" si="9"/>
        <v>6.66</v>
      </c>
      <c r="BC13" s="23"/>
      <c r="BD13" s="15">
        <f t="shared" si="10"/>
        <v>6.0181249999999995</v>
      </c>
      <c r="BE13" s="26"/>
      <c r="BF13" s="15">
        <f t="shared" si="11"/>
        <v>6.0325000000000006</v>
      </c>
      <c r="BG13" s="16"/>
      <c r="BH13" s="14">
        <f t="shared" si="12"/>
        <v>6.0181249999999995</v>
      </c>
      <c r="BI13" s="14">
        <f t="shared" si="13"/>
        <v>6.0325000000000006</v>
      </c>
      <c r="BJ13" s="33">
        <f t="shared" si="14"/>
        <v>6.0253125000000001</v>
      </c>
      <c r="BK13" s="34">
        <f t="shared" si="15"/>
        <v>4</v>
      </c>
    </row>
    <row r="14" spans="1:68">
      <c r="A14" s="64">
        <v>116</v>
      </c>
      <c r="B14" t="s">
        <v>111</v>
      </c>
      <c r="C14" t="s">
        <v>105</v>
      </c>
      <c r="D14" t="s">
        <v>103</v>
      </c>
      <c r="E14" t="s">
        <v>96</v>
      </c>
      <c r="F14" s="52">
        <v>6</v>
      </c>
      <c r="G14" s="52">
        <v>5</v>
      </c>
      <c r="H14" s="52">
        <v>6</v>
      </c>
      <c r="I14" s="52">
        <v>5.5</v>
      </c>
      <c r="J14" s="52">
        <v>7.5</v>
      </c>
      <c r="K14" s="14">
        <f t="shared" si="0"/>
        <v>6.05</v>
      </c>
      <c r="L14" s="5"/>
      <c r="M14" s="52">
        <v>5</v>
      </c>
      <c r="N14" s="52">
        <v>4.5</v>
      </c>
      <c r="O14" s="52">
        <v>6</v>
      </c>
      <c r="P14" s="52">
        <v>6</v>
      </c>
      <c r="Q14" s="52">
        <v>7.5</v>
      </c>
      <c r="R14" s="14">
        <f t="shared" si="1"/>
        <v>6.05</v>
      </c>
      <c r="S14" s="23"/>
      <c r="T14" s="52">
        <v>5.2</v>
      </c>
      <c r="U14" s="52">
        <v>5.5</v>
      </c>
      <c r="V14" s="52">
        <v>5.3</v>
      </c>
      <c r="W14" s="52">
        <v>5.7</v>
      </c>
      <c r="X14" s="52">
        <v>6</v>
      </c>
      <c r="Y14" s="52">
        <v>6</v>
      </c>
      <c r="Z14" s="52">
        <v>6.3</v>
      </c>
      <c r="AA14" s="52">
        <v>6</v>
      </c>
      <c r="AB14" s="13">
        <f t="shared" si="2"/>
        <v>46</v>
      </c>
      <c r="AC14" s="14">
        <f t="shared" si="3"/>
        <v>5.75</v>
      </c>
      <c r="AD14" s="23"/>
      <c r="AE14" s="52">
        <v>6</v>
      </c>
      <c r="AF14" s="52">
        <v>5</v>
      </c>
      <c r="AG14" s="52">
        <v>5</v>
      </c>
      <c r="AH14" s="52">
        <v>5</v>
      </c>
      <c r="AI14" s="52">
        <v>5.3</v>
      </c>
      <c r="AJ14" s="14">
        <f t="shared" si="4"/>
        <v>5.26</v>
      </c>
      <c r="AK14" s="28"/>
      <c r="AL14" s="14">
        <f t="shared" si="5"/>
        <v>5.26</v>
      </c>
      <c r="AM14" s="23"/>
      <c r="AN14" s="52">
        <v>5.5</v>
      </c>
      <c r="AO14" s="52">
        <v>5.6</v>
      </c>
      <c r="AP14" s="52">
        <v>6.4</v>
      </c>
      <c r="AQ14" s="52">
        <v>6.7</v>
      </c>
      <c r="AR14" s="52">
        <v>6.8</v>
      </c>
      <c r="AS14" s="52">
        <v>6.6</v>
      </c>
      <c r="AT14" s="52">
        <v>6.2</v>
      </c>
      <c r="AU14" s="52">
        <v>5.8</v>
      </c>
      <c r="AV14" s="13">
        <f t="shared" si="6"/>
        <v>49.6</v>
      </c>
      <c r="AW14" s="14">
        <f t="shared" si="7"/>
        <v>6.2</v>
      </c>
      <c r="AX14" s="5"/>
      <c r="AY14" s="52">
        <v>6</v>
      </c>
      <c r="AZ14" s="14">
        <f t="shared" si="8"/>
        <v>6</v>
      </c>
      <c r="BA14" s="28"/>
      <c r="BB14" s="14">
        <f t="shared" si="9"/>
        <v>6</v>
      </c>
      <c r="BC14" s="23"/>
      <c r="BD14" s="15">
        <f t="shared" si="10"/>
        <v>5.9937500000000004</v>
      </c>
      <c r="BE14" s="26"/>
      <c r="BF14" s="15">
        <f t="shared" si="11"/>
        <v>5.8275000000000006</v>
      </c>
      <c r="BG14" s="16"/>
      <c r="BH14" s="14">
        <f t="shared" si="12"/>
        <v>5.9937500000000004</v>
      </c>
      <c r="BI14" s="14">
        <f t="shared" si="13"/>
        <v>5.8275000000000006</v>
      </c>
      <c r="BJ14" s="33">
        <f t="shared" si="14"/>
        <v>5.9106250000000005</v>
      </c>
      <c r="BK14" s="34">
        <f t="shared" si="15"/>
        <v>5</v>
      </c>
    </row>
    <row r="15" spans="1:68">
      <c r="A15" s="64">
        <v>115</v>
      </c>
      <c r="B15" t="s">
        <v>113</v>
      </c>
      <c r="C15" t="s">
        <v>157</v>
      </c>
      <c r="D15" t="s">
        <v>106</v>
      </c>
      <c r="E15" t="s">
        <v>96</v>
      </c>
      <c r="F15" s="52">
        <v>5.5</v>
      </c>
      <c r="G15" s="52">
        <v>6</v>
      </c>
      <c r="H15" s="52">
        <v>5</v>
      </c>
      <c r="I15" s="52">
        <v>6</v>
      </c>
      <c r="J15" s="52">
        <v>6</v>
      </c>
      <c r="K15" s="14">
        <f t="shared" si="0"/>
        <v>5.65</v>
      </c>
      <c r="L15" s="5"/>
      <c r="M15" s="52">
        <v>5</v>
      </c>
      <c r="N15" s="52">
        <v>4</v>
      </c>
      <c r="O15" s="52">
        <v>5.5</v>
      </c>
      <c r="P15" s="52">
        <v>5</v>
      </c>
      <c r="Q15" s="52">
        <v>6</v>
      </c>
      <c r="R15" s="14">
        <f t="shared" si="1"/>
        <v>5.25</v>
      </c>
      <c r="S15" s="23"/>
      <c r="T15" s="52">
        <v>6.2</v>
      </c>
      <c r="U15" s="52">
        <v>6.5</v>
      </c>
      <c r="V15" s="52">
        <v>4.7</v>
      </c>
      <c r="W15" s="52">
        <v>5.3</v>
      </c>
      <c r="X15" s="52">
        <v>6</v>
      </c>
      <c r="Y15" s="52">
        <v>6</v>
      </c>
      <c r="Z15" s="52">
        <v>6.5</v>
      </c>
      <c r="AA15" s="52">
        <v>5</v>
      </c>
      <c r="AB15" s="13">
        <f t="shared" si="2"/>
        <v>46.2</v>
      </c>
      <c r="AC15" s="14">
        <f t="shared" si="3"/>
        <v>5.7750000000000004</v>
      </c>
      <c r="AD15" s="23"/>
      <c r="AE15" s="52">
        <v>4</v>
      </c>
      <c r="AF15" s="52">
        <v>4.7</v>
      </c>
      <c r="AG15" s="52">
        <v>4.7</v>
      </c>
      <c r="AH15" s="52">
        <v>4.5</v>
      </c>
      <c r="AI15" s="52">
        <v>4.3</v>
      </c>
      <c r="AJ15" s="14">
        <f t="shared" si="4"/>
        <v>4.4399999999999995</v>
      </c>
      <c r="AK15" s="28"/>
      <c r="AL15" s="14">
        <f t="shared" si="5"/>
        <v>4.4399999999999995</v>
      </c>
      <c r="AM15" s="23"/>
      <c r="AN15" s="52">
        <v>5.8</v>
      </c>
      <c r="AO15" s="52">
        <v>6.6</v>
      </c>
      <c r="AP15" s="52">
        <v>6</v>
      </c>
      <c r="AQ15" s="52">
        <v>6.2</v>
      </c>
      <c r="AR15" s="52">
        <v>6.8</v>
      </c>
      <c r="AS15" s="52">
        <v>7.2</v>
      </c>
      <c r="AT15" s="52">
        <v>5.6</v>
      </c>
      <c r="AU15" s="52">
        <v>5</v>
      </c>
      <c r="AV15" s="13">
        <f t="shared" si="6"/>
        <v>49.2</v>
      </c>
      <c r="AW15" s="14">
        <f t="shared" si="7"/>
        <v>6.15</v>
      </c>
      <c r="AX15" s="5"/>
      <c r="AY15" s="52">
        <v>6</v>
      </c>
      <c r="AZ15" s="14">
        <f t="shared" si="8"/>
        <v>6</v>
      </c>
      <c r="BA15" s="28"/>
      <c r="BB15" s="14">
        <f t="shared" si="9"/>
        <v>6</v>
      </c>
      <c r="BC15" s="23"/>
      <c r="BD15" s="15">
        <f t="shared" si="10"/>
        <v>5.8843750000000004</v>
      </c>
      <c r="BE15" s="26"/>
      <c r="BF15" s="15">
        <f t="shared" si="11"/>
        <v>5.4224999999999994</v>
      </c>
      <c r="BG15" s="16"/>
      <c r="BH15" s="14">
        <f t="shared" si="12"/>
        <v>5.8843750000000004</v>
      </c>
      <c r="BI15" s="14">
        <f t="shared" si="13"/>
        <v>5.4224999999999994</v>
      </c>
      <c r="BJ15" s="33">
        <f t="shared" si="14"/>
        <v>5.6534374999999999</v>
      </c>
      <c r="BK15" s="34">
        <f t="shared" si="15"/>
        <v>6</v>
      </c>
    </row>
    <row r="16" spans="1:68">
      <c r="A16" s="64">
        <v>130</v>
      </c>
      <c r="B16" t="s">
        <v>162</v>
      </c>
      <c r="C16" t="s">
        <v>101</v>
      </c>
      <c r="D16" t="s">
        <v>102</v>
      </c>
      <c r="E16" t="s">
        <v>163</v>
      </c>
      <c r="F16" s="52">
        <v>5.5</v>
      </c>
      <c r="G16" s="52">
        <v>5</v>
      </c>
      <c r="H16" s="52">
        <v>6</v>
      </c>
      <c r="I16" s="52">
        <v>5.5</v>
      </c>
      <c r="J16" s="52">
        <v>6</v>
      </c>
      <c r="K16" s="14">
        <f t="shared" si="0"/>
        <v>5.7</v>
      </c>
      <c r="L16" s="5"/>
      <c r="M16" s="52">
        <v>5.5</v>
      </c>
      <c r="N16" s="52">
        <v>5</v>
      </c>
      <c r="O16" s="52">
        <v>6</v>
      </c>
      <c r="P16" s="52">
        <v>6</v>
      </c>
      <c r="Q16" s="52">
        <v>6</v>
      </c>
      <c r="R16" s="14">
        <f t="shared" si="1"/>
        <v>5.85</v>
      </c>
      <c r="S16" s="23"/>
      <c r="T16" s="52">
        <v>3</v>
      </c>
      <c r="U16" s="52">
        <v>4</v>
      </c>
      <c r="V16" s="52">
        <v>5.3</v>
      </c>
      <c r="W16" s="52">
        <v>5</v>
      </c>
      <c r="X16" s="52">
        <v>5.5</v>
      </c>
      <c r="Y16" s="52">
        <v>5.3</v>
      </c>
      <c r="Z16" s="52">
        <v>5</v>
      </c>
      <c r="AA16" s="52">
        <v>5.5</v>
      </c>
      <c r="AB16" s="13">
        <f t="shared" si="2"/>
        <v>38.6</v>
      </c>
      <c r="AC16" s="14">
        <f t="shared" si="3"/>
        <v>4.8250000000000002</v>
      </c>
      <c r="AD16" s="23"/>
      <c r="AE16" s="52">
        <v>4</v>
      </c>
      <c r="AF16" s="52">
        <v>6</v>
      </c>
      <c r="AG16" s="52">
        <v>4</v>
      </c>
      <c r="AH16" s="52">
        <v>3</v>
      </c>
      <c r="AI16" s="52">
        <v>3</v>
      </c>
      <c r="AJ16" s="14">
        <f t="shared" si="4"/>
        <v>3.9000000000000004</v>
      </c>
      <c r="AK16" s="28"/>
      <c r="AL16" s="14">
        <f t="shared" si="5"/>
        <v>3.9000000000000004</v>
      </c>
      <c r="AM16" s="23"/>
      <c r="AN16" s="52">
        <v>3.5</v>
      </c>
      <c r="AO16" s="52">
        <v>5</v>
      </c>
      <c r="AP16" s="52">
        <v>5.2</v>
      </c>
      <c r="AQ16" s="52">
        <v>5.4</v>
      </c>
      <c r="AR16" s="52">
        <v>5.8</v>
      </c>
      <c r="AS16" s="52">
        <v>6.2</v>
      </c>
      <c r="AT16" s="52">
        <v>6.5</v>
      </c>
      <c r="AU16" s="52">
        <v>5</v>
      </c>
      <c r="AV16" s="13">
        <f t="shared" si="6"/>
        <v>42.6</v>
      </c>
      <c r="AW16" s="14">
        <f t="shared" si="7"/>
        <v>5.3250000000000002</v>
      </c>
      <c r="AX16" s="5"/>
      <c r="AY16" s="52">
        <v>7.2</v>
      </c>
      <c r="AZ16" s="14">
        <f t="shared" si="8"/>
        <v>7.2</v>
      </c>
      <c r="BA16" s="28"/>
      <c r="BB16" s="14">
        <f t="shared" si="9"/>
        <v>7.2</v>
      </c>
      <c r="BC16" s="23"/>
      <c r="BD16" s="15">
        <f t="shared" si="10"/>
        <v>5.2312500000000002</v>
      </c>
      <c r="BE16" s="26"/>
      <c r="BF16" s="15">
        <f t="shared" si="11"/>
        <v>6.0374999999999996</v>
      </c>
      <c r="BG16" s="16"/>
      <c r="BH16" s="14">
        <f t="shared" si="12"/>
        <v>5.2312500000000002</v>
      </c>
      <c r="BI16" s="14">
        <f t="shared" si="13"/>
        <v>6.0374999999999996</v>
      </c>
      <c r="BJ16" s="33">
        <f t="shared" si="14"/>
        <v>5.6343750000000004</v>
      </c>
      <c r="BK16" s="34">
        <f t="shared" si="15"/>
        <v>7</v>
      </c>
    </row>
    <row r="17" spans="1:63">
      <c r="A17" s="64">
        <v>120</v>
      </c>
      <c r="B17" t="s">
        <v>110</v>
      </c>
      <c r="C17" t="s">
        <v>157</v>
      </c>
      <c r="D17" t="s">
        <v>106</v>
      </c>
      <c r="E17" t="s">
        <v>96</v>
      </c>
      <c r="F17" s="52">
        <v>5</v>
      </c>
      <c r="G17" s="52">
        <v>4.5</v>
      </c>
      <c r="H17" s="52">
        <v>5.5</v>
      </c>
      <c r="I17" s="52">
        <v>5.5</v>
      </c>
      <c r="J17" s="52">
        <v>6</v>
      </c>
      <c r="K17" s="14">
        <f t="shared" si="0"/>
        <v>5.45</v>
      </c>
      <c r="L17" s="5"/>
      <c r="M17" s="52">
        <v>5.5</v>
      </c>
      <c r="N17" s="52">
        <v>5</v>
      </c>
      <c r="O17" s="52">
        <v>5.5</v>
      </c>
      <c r="P17" s="52">
        <v>5.5</v>
      </c>
      <c r="Q17" s="52">
        <v>6</v>
      </c>
      <c r="R17" s="14">
        <f t="shared" si="1"/>
        <v>5.55</v>
      </c>
      <c r="S17" s="23"/>
      <c r="T17" s="52">
        <v>4</v>
      </c>
      <c r="U17" s="52">
        <v>5.3</v>
      </c>
      <c r="V17" s="52">
        <v>5.2</v>
      </c>
      <c r="W17" s="52">
        <v>5.5</v>
      </c>
      <c r="X17" s="52">
        <v>5.7</v>
      </c>
      <c r="Y17" s="52">
        <v>6.7</v>
      </c>
      <c r="Z17" s="52">
        <v>6.3</v>
      </c>
      <c r="AA17" s="52">
        <v>5</v>
      </c>
      <c r="AB17" s="13">
        <f t="shared" si="2"/>
        <v>43.699999999999996</v>
      </c>
      <c r="AC17" s="14">
        <f t="shared" si="3"/>
        <v>5.4624999999999995</v>
      </c>
      <c r="AD17" s="23"/>
      <c r="AE17" s="52">
        <v>4</v>
      </c>
      <c r="AF17" s="52">
        <v>5</v>
      </c>
      <c r="AG17" s="52">
        <v>4.9000000000000004</v>
      </c>
      <c r="AH17" s="52">
        <v>4.7</v>
      </c>
      <c r="AI17" s="52">
        <v>4.3</v>
      </c>
      <c r="AJ17" s="14">
        <f t="shared" si="4"/>
        <v>4.5750000000000002</v>
      </c>
      <c r="AK17" s="28"/>
      <c r="AL17" s="14">
        <f t="shared" si="5"/>
        <v>4.5750000000000002</v>
      </c>
      <c r="AM17" s="23"/>
      <c r="AN17" s="52">
        <v>4.8</v>
      </c>
      <c r="AO17" s="52">
        <v>4.5</v>
      </c>
      <c r="AP17" s="52">
        <v>4.5999999999999996</v>
      </c>
      <c r="AQ17" s="52">
        <v>5.2</v>
      </c>
      <c r="AR17" s="52">
        <v>6.5</v>
      </c>
      <c r="AS17" s="52">
        <v>6.3</v>
      </c>
      <c r="AT17" s="52">
        <v>6</v>
      </c>
      <c r="AU17" s="52">
        <v>5.2</v>
      </c>
      <c r="AV17" s="13">
        <f t="shared" si="6"/>
        <v>43.100000000000009</v>
      </c>
      <c r="AW17" s="14">
        <f t="shared" si="7"/>
        <v>5.3875000000000011</v>
      </c>
      <c r="AX17" s="5"/>
      <c r="AY17" s="52">
        <v>6.55</v>
      </c>
      <c r="AZ17" s="14">
        <f t="shared" si="8"/>
        <v>6.55</v>
      </c>
      <c r="BA17" s="28"/>
      <c r="BB17" s="14">
        <f t="shared" si="9"/>
        <v>6.55</v>
      </c>
      <c r="BC17" s="23"/>
      <c r="BD17" s="15">
        <f t="shared" si="10"/>
        <v>5.4312500000000004</v>
      </c>
      <c r="BE17" s="26"/>
      <c r="BF17" s="15">
        <f t="shared" si="11"/>
        <v>5.8062499999999995</v>
      </c>
      <c r="BG17" s="16"/>
      <c r="BH17" s="14">
        <f t="shared" si="12"/>
        <v>5.4312500000000004</v>
      </c>
      <c r="BI17" s="14">
        <f t="shared" si="13"/>
        <v>5.8062499999999995</v>
      </c>
      <c r="BJ17" s="33">
        <f t="shared" si="14"/>
        <v>5.6187500000000004</v>
      </c>
      <c r="BK17" s="34">
        <f t="shared" si="15"/>
        <v>8</v>
      </c>
    </row>
    <row r="18" spans="1:63">
      <c r="A18" s="64">
        <v>117</v>
      </c>
      <c r="B18" t="s">
        <v>158</v>
      </c>
      <c r="C18" t="s">
        <v>105</v>
      </c>
      <c r="D18" t="s">
        <v>103</v>
      </c>
      <c r="E18" t="s">
        <v>96</v>
      </c>
      <c r="F18" s="52">
        <v>6</v>
      </c>
      <c r="G18" s="52">
        <v>5.5</v>
      </c>
      <c r="H18" s="52">
        <v>6.5</v>
      </c>
      <c r="I18" s="52">
        <v>6</v>
      </c>
      <c r="J18" s="52">
        <v>7.5</v>
      </c>
      <c r="K18" s="14">
        <f t="shared" si="0"/>
        <v>6.4</v>
      </c>
      <c r="L18" s="5"/>
      <c r="M18" s="52">
        <v>6</v>
      </c>
      <c r="N18" s="52">
        <v>6</v>
      </c>
      <c r="O18" s="52">
        <v>6.5</v>
      </c>
      <c r="P18" s="52">
        <v>5.5</v>
      </c>
      <c r="Q18" s="52">
        <v>7.5</v>
      </c>
      <c r="R18" s="14">
        <f t="shared" si="1"/>
        <v>6.3000000000000007</v>
      </c>
      <c r="S18" s="23"/>
      <c r="T18" s="52">
        <v>4.7</v>
      </c>
      <c r="U18" s="52">
        <v>5</v>
      </c>
      <c r="V18" s="52">
        <v>5.3</v>
      </c>
      <c r="W18" s="52">
        <v>4</v>
      </c>
      <c r="X18" s="52">
        <v>4.8</v>
      </c>
      <c r="Y18" s="52">
        <v>4.8</v>
      </c>
      <c r="Z18" s="52">
        <v>6</v>
      </c>
      <c r="AA18" s="52">
        <v>5.3</v>
      </c>
      <c r="AB18" s="13">
        <f t="shared" si="2"/>
        <v>39.9</v>
      </c>
      <c r="AC18" s="14">
        <f t="shared" si="3"/>
        <v>4.9874999999999998</v>
      </c>
      <c r="AD18" s="23"/>
      <c r="AE18" s="52">
        <v>3</v>
      </c>
      <c r="AF18" s="52">
        <v>3.5</v>
      </c>
      <c r="AG18" s="52">
        <v>4.5</v>
      </c>
      <c r="AH18" s="52">
        <v>4</v>
      </c>
      <c r="AI18" s="52">
        <v>4</v>
      </c>
      <c r="AJ18" s="14">
        <f t="shared" si="4"/>
        <v>3.8499999999999996</v>
      </c>
      <c r="AK18" s="28"/>
      <c r="AL18" s="14">
        <f t="shared" si="5"/>
        <v>3.8499999999999996</v>
      </c>
      <c r="AM18" s="23"/>
      <c r="AN18" s="52">
        <v>4.5999999999999996</v>
      </c>
      <c r="AO18" s="52">
        <v>6.2</v>
      </c>
      <c r="AP18" s="52">
        <v>5.4</v>
      </c>
      <c r="AQ18" s="52">
        <v>4.8</v>
      </c>
      <c r="AR18" s="52">
        <v>6.5</v>
      </c>
      <c r="AS18" s="52">
        <v>6.5</v>
      </c>
      <c r="AT18" s="52">
        <v>6</v>
      </c>
      <c r="AU18" s="52">
        <v>6.4</v>
      </c>
      <c r="AV18" s="13">
        <f t="shared" si="6"/>
        <v>46.4</v>
      </c>
      <c r="AW18" s="14">
        <f t="shared" si="7"/>
        <v>5.8</v>
      </c>
      <c r="AX18" s="5"/>
      <c r="AY18" s="52">
        <v>5.8</v>
      </c>
      <c r="AZ18" s="14">
        <f t="shared" si="8"/>
        <v>5.8</v>
      </c>
      <c r="BA18" s="28"/>
      <c r="BB18" s="14">
        <f t="shared" si="9"/>
        <v>5.8</v>
      </c>
      <c r="BC18" s="23"/>
      <c r="BD18" s="15">
        <f t="shared" si="10"/>
        <v>5.6453124999999993</v>
      </c>
      <c r="BE18" s="26"/>
      <c r="BF18" s="15">
        <f t="shared" si="11"/>
        <v>5.4375</v>
      </c>
      <c r="BG18" s="16"/>
      <c r="BH18" s="14">
        <f t="shared" si="12"/>
        <v>5.6453124999999993</v>
      </c>
      <c r="BI18" s="14">
        <f t="shared" si="13"/>
        <v>5.4375</v>
      </c>
      <c r="BJ18" s="33">
        <f t="shared" si="14"/>
        <v>5.5414062499999996</v>
      </c>
      <c r="BK18" s="34">
        <f t="shared" si="15"/>
        <v>9</v>
      </c>
    </row>
    <row r="19" spans="1:63">
      <c r="A19" s="64">
        <v>98</v>
      </c>
      <c r="B19" t="s">
        <v>164</v>
      </c>
      <c r="C19" t="s">
        <v>101</v>
      </c>
      <c r="D19" t="s">
        <v>102</v>
      </c>
      <c r="E19" t="s">
        <v>92</v>
      </c>
      <c r="F19" s="52">
        <v>5.5</v>
      </c>
      <c r="G19" s="52">
        <v>5</v>
      </c>
      <c r="H19" s="52">
        <v>6</v>
      </c>
      <c r="I19" s="52">
        <v>6</v>
      </c>
      <c r="J19" s="52">
        <v>6</v>
      </c>
      <c r="K19" s="14">
        <f t="shared" si="0"/>
        <v>5.85</v>
      </c>
      <c r="L19" s="5"/>
      <c r="M19" s="52">
        <v>5</v>
      </c>
      <c r="N19" s="52">
        <v>5</v>
      </c>
      <c r="O19" s="52">
        <v>6</v>
      </c>
      <c r="P19" s="52">
        <v>6</v>
      </c>
      <c r="Q19" s="52">
        <v>6</v>
      </c>
      <c r="R19" s="14">
        <f t="shared" si="1"/>
        <v>5.8</v>
      </c>
      <c r="S19" s="23"/>
      <c r="T19" s="52">
        <v>3.5</v>
      </c>
      <c r="U19" s="52">
        <v>6</v>
      </c>
      <c r="V19" s="52">
        <v>5</v>
      </c>
      <c r="W19" s="52">
        <v>5.3</v>
      </c>
      <c r="X19" s="52">
        <v>5.5</v>
      </c>
      <c r="Y19" s="52">
        <v>5.3</v>
      </c>
      <c r="Z19" s="52">
        <v>6</v>
      </c>
      <c r="AA19" s="52">
        <v>5.3</v>
      </c>
      <c r="AB19" s="13">
        <f t="shared" si="2"/>
        <v>41.9</v>
      </c>
      <c r="AC19" s="14">
        <f t="shared" si="3"/>
        <v>5.2374999999999998</v>
      </c>
      <c r="AD19" s="23"/>
      <c r="AE19" s="52">
        <v>3</v>
      </c>
      <c r="AF19" s="52">
        <v>5</v>
      </c>
      <c r="AG19" s="52">
        <v>4.7</v>
      </c>
      <c r="AH19" s="52">
        <v>4.7</v>
      </c>
      <c r="AI19" s="52">
        <v>4.5</v>
      </c>
      <c r="AJ19" s="14">
        <f t="shared" si="4"/>
        <v>4.3650000000000002</v>
      </c>
      <c r="AK19" s="28"/>
      <c r="AL19" s="14">
        <f t="shared" si="5"/>
        <v>4.3650000000000002</v>
      </c>
      <c r="AM19" s="23"/>
      <c r="AN19" s="52">
        <v>4.5999999999999996</v>
      </c>
      <c r="AO19" s="52">
        <v>5.2</v>
      </c>
      <c r="AP19" s="52">
        <v>4.8</v>
      </c>
      <c r="AQ19" s="52">
        <v>5.2</v>
      </c>
      <c r="AR19" s="52">
        <v>5.8</v>
      </c>
      <c r="AS19" s="52">
        <v>5.6</v>
      </c>
      <c r="AT19" s="52">
        <v>5</v>
      </c>
      <c r="AU19" s="52">
        <v>5.2</v>
      </c>
      <c r="AV19" s="13">
        <f t="shared" si="6"/>
        <v>41.400000000000006</v>
      </c>
      <c r="AW19" s="14">
        <f t="shared" si="7"/>
        <v>5.1750000000000007</v>
      </c>
      <c r="AX19" s="5"/>
      <c r="AY19" s="52">
        <v>5</v>
      </c>
      <c r="AZ19" s="14">
        <f t="shared" si="8"/>
        <v>5</v>
      </c>
      <c r="BA19" s="28"/>
      <c r="BB19" s="14">
        <f t="shared" si="9"/>
        <v>5</v>
      </c>
      <c r="BC19" s="23"/>
      <c r="BD19" s="15">
        <f t="shared" si="10"/>
        <v>5.3671875</v>
      </c>
      <c r="BE19" s="26"/>
      <c r="BF19" s="15">
        <f t="shared" si="11"/>
        <v>5.0412499999999998</v>
      </c>
      <c r="BG19" s="16"/>
      <c r="BH19" s="14">
        <f t="shared" si="12"/>
        <v>5.3671875</v>
      </c>
      <c r="BI19" s="14">
        <f t="shared" si="13"/>
        <v>5.0412499999999998</v>
      </c>
      <c r="BJ19" s="33">
        <f t="shared" si="14"/>
        <v>5.2042187499999999</v>
      </c>
      <c r="BK19" s="34">
        <f t="shared" si="15"/>
        <v>11</v>
      </c>
    </row>
    <row r="20" spans="1:63" s="184" customFormat="1">
      <c r="A20" s="64">
        <v>110</v>
      </c>
      <c r="B20" t="s">
        <v>109</v>
      </c>
      <c r="C20" t="s">
        <v>105</v>
      </c>
      <c r="D20" t="s">
        <v>103</v>
      </c>
      <c r="E20" t="s">
        <v>96</v>
      </c>
      <c r="F20" s="52">
        <v>6.5</v>
      </c>
      <c r="G20" s="52">
        <v>5</v>
      </c>
      <c r="H20" s="52">
        <v>6</v>
      </c>
      <c r="I20" s="52">
        <v>5.5</v>
      </c>
      <c r="J20" s="52">
        <v>7.5</v>
      </c>
      <c r="K20" s="14">
        <f t="shared" si="0"/>
        <v>6.1</v>
      </c>
      <c r="L20" s="5"/>
      <c r="M20" s="52">
        <v>5.5</v>
      </c>
      <c r="N20" s="52">
        <v>4</v>
      </c>
      <c r="O20" s="52">
        <v>6.5</v>
      </c>
      <c r="P20" s="52">
        <v>6</v>
      </c>
      <c r="Q20" s="52">
        <v>7.5</v>
      </c>
      <c r="R20" s="14">
        <f t="shared" si="1"/>
        <v>6.1999999999999993</v>
      </c>
      <c r="S20" s="23"/>
      <c r="T20" s="52">
        <v>5</v>
      </c>
      <c r="U20" s="52">
        <v>4.7</v>
      </c>
      <c r="V20" s="52">
        <v>5</v>
      </c>
      <c r="W20" s="52">
        <v>5.3</v>
      </c>
      <c r="X20" s="52">
        <v>5.5</v>
      </c>
      <c r="Y20" s="52">
        <v>5.5</v>
      </c>
      <c r="Z20" s="52">
        <v>6</v>
      </c>
      <c r="AA20" s="52">
        <v>5</v>
      </c>
      <c r="AB20" s="13">
        <f t="shared" si="2"/>
        <v>42</v>
      </c>
      <c r="AC20" s="14">
        <f t="shared" si="3"/>
        <v>5.25</v>
      </c>
      <c r="AD20" s="23"/>
      <c r="AE20" s="52">
        <v>4</v>
      </c>
      <c r="AF20" s="52">
        <v>3</v>
      </c>
      <c r="AG20" s="52">
        <v>3</v>
      </c>
      <c r="AH20" s="52">
        <v>3</v>
      </c>
      <c r="AI20" s="52">
        <v>3</v>
      </c>
      <c r="AJ20" s="14">
        <f t="shared" si="4"/>
        <v>3.2</v>
      </c>
      <c r="AK20" s="28"/>
      <c r="AL20" s="14">
        <f t="shared" si="5"/>
        <v>3.2</v>
      </c>
      <c r="AM20" s="23"/>
      <c r="AN20" s="52">
        <v>4.5999999999999996</v>
      </c>
      <c r="AO20" s="52">
        <v>5.2</v>
      </c>
      <c r="AP20" s="52">
        <v>5.2</v>
      </c>
      <c r="AQ20" s="52">
        <v>5.2</v>
      </c>
      <c r="AR20" s="52">
        <v>5.6</v>
      </c>
      <c r="AS20" s="52">
        <v>5.0999999999999996</v>
      </c>
      <c r="AT20" s="52">
        <v>6.8</v>
      </c>
      <c r="AU20" s="52">
        <v>5.5</v>
      </c>
      <c r="AV20" s="13">
        <f t="shared" si="6"/>
        <v>43.199999999999996</v>
      </c>
      <c r="AW20" s="14">
        <f t="shared" si="7"/>
        <v>5.3999999999999995</v>
      </c>
      <c r="AX20" s="5"/>
      <c r="AY20" s="52">
        <v>5.55</v>
      </c>
      <c r="AZ20" s="14">
        <f t="shared" si="8"/>
        <v>5.55</v>
      </c>
      <c r="BA20" s="28"/>
      <c r="BB20" s="14">
        <f t="shared" si="9"/>
        <v>5.55</v>
      </c>
      <c r="BC20" s="23"/>
      <c r="BD20" s="15">
        <f t="shared" si="10"/>
        <v>5.5187499999999998</v>
      </c>
      <c r="BE20" s="26"/>
      <c r="BF20" s="15">
        <f t="shared" si="11"/>
        <v>5.1249999999999991</v>
      </c>
      <c r="BG20" s="16"/>
      <c r="BH20" s="14">
        <f t="shared" si="12"/>
        <v>5.5187499999999998</v>
      </c>
      <c r="BI20" s="14">
        <f t="shared" si="13"/>
        <v>5.1249999999999991</v>
      </c>
      <c r="BJ20" s="33">
        <f t="shared" si="14"/>
        <v>5.3218749999999995</v>
      </c>
      <c r="BK20" s="34">
        <f t="shared" si="15"/>
        <v>10</v>
      </c>
    </row>
    <row r="21" spans="1:63">
      <c r="A21" s="172">
        <v>127</v>
      </c>
      <c r="B21" s="173" t="s">
        <v>155</v>
      </c>
      <c r="C21" s="173" t="s">
        <v>165</v>
      </c>
      <c r="D21" s="173" t="s">
        <v>151</v>
      </c>
      <c r="E21" s="173" t="s">
        <v>166</v>
      </c>
      <c r="F21" s="174"/>
      <c r="G21" s="174"/>
      <c r="H21" s="174"/>
      <c r="I21" s="174"/>
      <c r="J21" s="174"/>
      <c r="K21" s="175">
        <f t="shared" si="0"/>
        <v>0</v>
      </c>
      <c r="L21" s="176"/>
      <c r="M21" s="174"/>
      <c r="N21" s="174"/>
      <c r="O21" s="174"/>
      <c r="P21" s="174"/>
      <c r="Q21" s="174"/>
      <c r="R21" s="175">
        <f t="shared" si="1"/>
        <v>0</v>
      </c>
      <c r="S21" s="177"/>
      <c r="T21" s="174"/>
      <c r="U21" s="174"/>
      <c r="V21" s="174"/>
      <c r="W21" s="174"/>
      <c r="X21" s="174"/>
      <c r="Y21" s="174"/>
      <c r="Z21" s="174"/>
      <c r="AA21" s="174"/>
      <c r="AB21" s="178">
        <f t="shared" si="2"/>
        <v>0</v>
      </c>
      <c r="AC21" s="175">
        <f t="shared" si="3"/>
        <v>0</v>
      </c>
      <c r="AD21" s="177"/>
      <c r="AE21" s="174"/>
      <c r="AF21" s="174"/>
      <c r="AG21" s="174"/>
      <c r="AH21" s="174"/>
      <c r="AI21" s="174"/>
      <c r="AJ21" s="175">
        <f t="shared" si="4"/>
        <v>0</v>
      </c>
      <c r="AK21" s="179"/>
      <c r="AL21" s="175">
        <f t="shared" si="5"/>
        <v>0</v>
      </c>
      <c r="AM21" s="177"/>
      <c r="AN21" s="174"/>
      <c r="AO21" s="174"/>
      <c r="AP21" s="174"/>
      <c r="AQ21" s="174"/>
      <c r="AR21" s="174"/>
      <c r="AS21" s="174"/>
      <c r="AT21" s="174"/>
      <c r="AU21" s="174"/>
      <c r="AV21" s="178">
        <f t="shared" si="6"/>
        <v>0</v>
      </c>
      <c r="AW21" s="175">
        <f t="shared" si="7"/>
        <v>0</v>
      </c>
      <c r="AX21" s="176"/>
      <c r="AY21" s="174"/>
      <c r="AZ21" s="175">
        <f t="shared" si="8"/>
        <v>0</v>
      </c>
      <c r="BA21" s="179"/>
      <c r="BB21" s="175">
        <f t="shared" si="9"/>
        <v>0</v>
      </c>
      <c r="BC21" s="177"/>
      <c r="BD21" s="180">
        <f t="shared" si="10"/>
        <v>0</v>
      </c>
      <c r="BE21" s="181"/>
      <c r="BF21" s="180">
        <f t="shared" si="11"/>
        <v>0</v>
      </c>
      <c r="BG21" s="182"/>
      <c r="BH21" s="175">
        <f t="shared" si="12"/>
        <v>0</v>
      </c>
      <c r="BI21" s="175">
        <f t="shared" si="13"/>
        <v>0</v>
      </c>
      <c r="BJ21" s="183">
        <f t="shared" si="14"/>
        <v>0</v>
      </c>
      <c r="BK21" s="34">
        <f t="shared" si="15"/>
        <v>12</v>
      </c>
    </row>
    <row r="22" spans="1:63" ht="18.75">
      <c r="A22" s="42"/>
    </row>
    <row r="23" spans="1:63" ht="18.75">
      <c r="A23" s="42"/>
    </row>
    <row r="24" spans="1:63" ht="18.75">
      <c r="A24" s="42"/>
      <c r="B24" s="45"/>
      <c r="C24" s="40"/>
      <c r="D24" s="45"/>
      <c r="E24" s="46"/>
      <c r="F24" s="46"/>
    </row>
  </sheetData>
  <sortState ref="A10:BK21">
    <sortCondition descending="1" ref="BJ10:BJ21"/>
  </sortState>
  <mergeCells count="1">
    <mergeCell ref="A3:B3"/>
  </mergeCells>
  <pageMargins left="0.75" right="0.75" top="1" bottom="1" header="0.5" footer="0.5"/>
  <pageSetup paperSize="9" orientation="landscape" r:id="rId1"/>
  <headerFooter alignWithMargins="0"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5.42578125" style="3" customWidth="1"/>
    <col min="2" max="2" width="17.28515625" style="3" customWidth="1"/>
    <col min="3" max="3" width="18.5703125" style="3" customWidth="1"/>
    <col min="4" max="4" width="15.28515625" style="3" customWidth="1"/>
    <col min="5" max="5" width="12.28515625" style="3" customWidth="1"/>
    <col min="6" max="10" width="5.28515625" style="3" customWidth="1"/>
    <col min="11" max="11" width="8.7109375" style="3" customWidth="1"/>
    <col min="12" max="12" width="3.28515625" style="3" customWidth="1"/>
    <col min="13" max="17" width="5.7109375" style="3" customWidth="1"/>
    <col min="18" max="18" width="9.140625" style="3"/>
    <col min="19" max="19" width="3.28515625" style="3" customWidth="1"/>
    <col min="20" max="21" width="5.7109375" style="3" customWidth="1"/>
    <col min="22" max="22" width="6.28515625" style="3" customWidth="1"/>
    <col min="23" max="23" width="6.7109375" style="3" customWidth="1"/>
    <col min="24" max="28" width="5.7109375" style="3" customWidth="1"/>
    <col min="29" max="29" width="7.140625" style="3" customWidth="1"/>
    <col min="30" max="30" width="3.28515625" style="3" customWidth="1"/>
    <col min="31" max="31" width="7.28515625" style="3" customWidth="1"/>
    <col min="32" max="32" width="10.28515625" style="3" customWidth="1"/>
    <col min="33" max="33" width="7" style="3" customWidth="1"/>
    <col min="34" max="34" width="9.42578125" style="3" customWidth="1"/>
    <col min="35" max="35" width="2.7109375" style="3" customWidth="1"/>
    <col min="36" max="38" width="5.7109375" style="3" customWidth="1"/>
    <col min="39" max="39" width="5.42578125" style="3" customWidth="1"/>
    <col min="40" max="45" width="5.7109375" style="3" customWidth="1"/>
    <col min="46" max="46" width="2.42578125" style="16" customWidth="1"/>
    <col min="47" max="51" width="5.85546875" style="3" customWidth="1"/>
    <col min="52" max="52" width="9.140625" style="3"/>
    <col min="53" max="53" width="10.42578125" style="3" customWidth="1"/>
    <col min="54" max="54" width="5.7109375" style="3" customWidth="1"/>
    <col min="55" max="55" width="2.42578125" style="16" customWidth="1"/>
    <col min="56" max="56" width="12.140625" style="3" customWidth="1"/>
    <col min="57" max="57" width="2.7109375" style="16" customWidth="1"/>
    <col min="58" max="58" width="10.42578125" style="3" customWidth="1"/>
    <col min="59" max="59" width="2.7109375" style="16" customWidth="1"/>
    <col min="60" max="62" width="9.140625" style="3"/>
    <col min="63" max="63" width="13.28515625" style="3" customWidth="1"/>
    <col min="64" max="16384" width="9.140625" style="3"/>
  </cols>
  <sheetData>
    <row r="1" spans="1:68" ht="15.75">
      <c r="A1" s="112" t="s">
        <v>116</v>
      </c>
      <c r="D1" s="66" t="s">
        <v>0</v>
      </c>
      <c r="E1" s="66" t="s">
        <v>1</v>
      </c>
      <c r="G1" s="16"/>
      <c r="H1" s="4"/>
      <c r="I1" s="4"/>
      <c r="J1" s="4"/>
      <c r="K1" s="4"/>
      <c r="L1" s="4"/>
      <c r="T1" s="4"/>
      <c r="U1" s="4"/>
      <c r="V1" s="4"/>
      <c r="W1" s="16"/>
      <c r="Z1" s="4"/>
      <c r="AA1" s="4"/>
      <c r="AB1" s="4"/>
      <c r="AC1" s="4"/>
      <c r="AD1" s="4"/>
      <c r="AJ1" s="4"/>
      <c r="AK1" s="4"/>
      <c r="AL1" s="4"/>
      <c r="AM1" s="16"/>
      <c r="AQ1" s="4"/>
      <c r="AR1" s="4"/>
      <c r="AS1" s="4"/>
      <c r="AT1" s="61"/>
      <c r="BK1" s="6">
        <f ca="1">NOW()</f>
        <v>42863.428831481484</v>
      </c>
    </row>
    <row r="2" spans="1:68" ht="15.75">
      <c r="A2" s="19"/>
      <c r="D2" s="66"/>
      <c r="E2" s="66" t="s">
        <v>2</v>
      </c>
      <c r="G2" s="16"/>
      <c r="W2" s="16"/>
      <c r="AM2" s="16"/>
      <c r="AT2" s="62"/>
      <c r="BK2" s="9">
        <f ca="1">NOW()</f>
        <v>42863.428831481484</v>
      </c>
    </row>
    <row r="3" spans="1:68" ht="15.75">
      <c r="A3" s="221" t="s">
        <v>117</v>
      </c>
      <c r="B3" s="222"/>
      <c r="D3" s="66"/>
      <c r="E3" s="66" t="s">
        <v>3</v>
      </c>
      <c r="F3" s="8" t="s">
        <v>58</v>
      </c>
      <c r="G3" s="16"/>
      <c r="H3" s="8"/>
      <c r="M3" s="7" t="s">
        <v>37</v>
      </c>
      <c r="T3" s="8" t="s">
        <v>58</v>
      </c>
      <c r="W3" s="16"/>
      <c r="AE3" s="7" t="s">
        <v>37</v>
      </c>
      <c r="AJ3" s="8" t="s">
        <v>58</v>
      </c>
      <c r="AM3" s="16"/>
      <c r="AU3" s="7" t="s">
        <v>37</v>
      </c>
    </row>
    <row r="4" spans="1:68" ht="15.75">
      <c r="A4" s="19"/>
      <c r="D4" s="66"/>
      <c r="G4" s="16"/>
      <c r="W4" s="16"/>
      <c r="AM4" s="16"/>
    </row>
    <row r="5" spans="1:68" ht="15.75">
      <c r="A5" s="19" t="s">
        <v>205</v>
      </c>
      <c r="B5" s="7"/>
      <c r="F5" s="7" t="s">
        <v>85</v>
      </c>
      <c r="G5" s="17"/>
      <c r="I5" s="7"/>
      <c r="M5" s="7" t="s">
        <v>85</v>
      </c>
      <c r="T5" s="7" t="s">
        <v>56</v>
      </c>
      <c r="W5" s="16"/>
      <c r="AE5" s="7" t="s">
        <v>84</v>
      </c>
      <c r="AJ5" s="7" t="s">
        <v>57</v>
      </c>
      <c r="AM5" s="16"/>
      <c r="AU5" s="7" t="s">
        <v>86</v>
      </c>
      <c r="BA5" s="7"/>
      <c r="BB5" s="7"/>
    </row>
    <row r="6" spans="1:68" ht="15.75">
      <c r="A6" s="19" t="s">
        <v>91</v>
      </c>
      <c r="B6" s="7">
        <v>7</v>
      </c>
      <c r="F6" s="3" t="str">
        <f>E1</f>
        <v xml:space="preserve">a </v>
      </c>
      <c r="G6" s="16"/>
      <c r="M6" s="3" t="str">
        <f>E1</f>
        <v xml:space="preserve">a </v>
      </c>
      <c r="T6" s="3" t="str">
        <f>E2</f>
        <v>b</v>
      </c>
      <c r="W6" s="16"/>
      <c r="AE6" s="3" t="str">
        <f>E2</f>
        <v>b</v>
      </c>
      <c r="AI6" s="16"/>
      <c r="AJ6" s="3" t="str">
        <f>E3</f>
        <v>c</v>
      </c>
      <c r="AM6" s="16"/>
      <c r="AU6" s="3" t="str">
        <f>E3</f>
        <v>c</v>
      </c>
      <c r="BH6" s="7" t="s">
        <v>38</v>
      </c>
    </row>
    <row r="7" spans="1:68">
      <c r="F7" s="3" t="s">
        <v>62</v>
      </c>
      <c r="K7" s="4"/>
      <c r="L7" s="18"/>
      <c r="M7" s="35"/>
      <c r="N7" s="35"/>
      <c r="O7" s="35"/>
      <c r="P7" s="35"/>
      <c r="Q7" s="21"/>
      <c r="S7" s="16"/>
      <c r="U7" s="4"/>
      <c r="V7" s="4"/>
      <c r="W7" s="4"/>
      <c r="X7" s="4"/>
      <c r="Y7" s="4"/>
      <c r="Z7" s="4"/>
      <c r="AA7" s="4"/>
      <c r="AB7" s="4"/>
      <c r="AC7" s="4"/>
      <c r="AD7" s="18"/>
      <c r="AE7" s="7"/>
      <c r="AG7" s="3" t="s">
        <v>35</v>
      </c>
      <c r="AH7" s="3" t="s">
        <v>41</v>
      </c>
      <c r="AI7" s="16"/>
      <c r="AK7" s="4"/>
      <c r="AL7" s="4"/>
      <c r="AM7" s="4"/>
      <c r="AN7" s="4"/>
      <c r="AO7" s="4"/>
      <c r="AP7" s="4"/>
      <c r="AQ7" s="4"/>
      <c r="AR7" s="4"/>
      <c r="AS7" s="4"/>
      <c r="BB7" s="3" t="s">
        <v>83</v>
      </c>
      <c r="BD7" s="21" t="s">
        <v>88</v>
      </c>
      <c r="BF7" s="7" t="s">
        <v>89</v>
      </c>
      <c r="BJ7" s="31" t="s">
        <v>90</v>
      </c>
      <c r="BK7" s="30"/>
    </row>
    <row r="8" spans="1:68" s="35" customFormat="1">
      <c r="A8" s="49" t="s">
        <v>60</v>
      </c>
      <c r="B8" s="49" t="s">
        <v>61</v>
      </c>
      <c r="C8" s="49" t="s">
        <v>62</v>
      </c>
      <c r="D8" s="49" t="s">
        <v>63</v>
      </c>
      <c r="E8" s="49" t="s">
        <v>64</v>
      </c>
      <c r="F8" s="50" t="s">
        <v>22</v>
      </c>
      <c r="G8" s="50" t="s">
        <v>23</v>
      </c>
      <c r="H8" s="50" t="s">
        <v>24</v>
      </c>
      <c r="I8" s="50" t="s">
        <v>25</v>
      </c>
      <c r="J8" s="50" t="s">
        <v>26</v>
      </c>
      <c r="K8" s="50" t="s">
        <v>62</v>
      </c>
      <c r="L8" s="156"/>
      <c r="M8" s="50" t="s">
        <v>22</v>
      </c>
      <c r="N8" s="50" t="s">
        <v>23</v>
      </c>
      <c r="O8" s="50" t="s">
        <v>24</v>
      </c>
      <c r="P8" s="50" t="s">
        <v>25</v>
      </c>
      <c r="Q8" s="50" t="s">
        <v>26</v>
      </c>
      <c r="R8" s="50" t="s">
        <v>62</v>
      </c>
      <c r="S8" s="157"/>
      <c r="T8" s="49" t="s">
        <v>65</v>
      </c>
      <c r="U8" s="49" t="s">
        <v>66</v>
      </c>
      <c r="V8" s="49" t="s">
        <v>45</v>
      </c>
      <c r="W8" s="49" t="s">
        <v>230</v>
      </c>
      <c r="X8" s="49" t="s">
        <v>237</v>
      </c>
      <c r="Y8" s="49" t="s">
        <v>236</v>
      </c>
      <c r="Z8" s="49" t="s">
        <v>67</v>
      </c>
      <c r="AA8" s="49" t="s">
        <v>238</v>
      </c>
      <c r="AB8" s="49" t="s">
        <v>74</v>
      </c>
      <c r="AC8" s="49" t="s">
        <v>73</v>
      </c>
      <c r="AD8" s="156"/>
      <c r="AE8" s="49" t="s">
        <v>72</v>
      </c>
      <c r="AF8" s="49" t="s">
        <v>41</v>
      </c>
      <c r="AG8" s="49" t="s">
        <v>34</v>
      </c>
      <c r="AH8" s="49" t="s">
        <v>43</v>
      </c>
      <c r="AI8" s="160"/>
      <c r="AJ8" s="49" t="s">
        <v>65</v>
      </c>
      <c r="AK8" s="49" t="s">
        <v>66</v>
      </c>
      <c r="AL8" s="49" t="s">
        <v>45</v>
      </c>
      <c r="AM8" s="49" t="s">
        <v>230</v>
      </c>
      <c r="AN8" s="49" t="s">
        <v>237</v>
      </c>
      <c r="AO8" s="49" t="s">
        <v>236</v>
      </c>
      <c r="AP8" s="49" t="s">
        <v>67</v>
      </c>
      <c r="AQ8" s="49" t="s">
        <v>238</v>
      </c>
      <c r="AR8" s="49" t="s">
        <v>74</v>
      </c>
      <c r="AS8" s="49" t="s">
        <v>73</v>
      </c>
      <c r="AT8" s="55"/>
      <c r="AU8" s="50" t="s">
        <v>27</v>
      </c>
      <c r="AV8" s="50" t="s">
        <v>28</v>
      </c>
      <c r="AW8" s="50" t="s">
        <v>29</v>
      </c>
      <c r="AX8" s="50" t="s">
        <v>30</v>
      </c>
      <c r="AY8" s="50" t="s">
        <v>31</v>
      </c>
      <c r="AZ8" s="50" t="s">
        <v>69</v>
      </c>
      <c r="BA8" s="49" t="s">
        <v>54</v>
      </c>
      <c r="BB8" s="49" t="s">
        <v>43</v>
      </c>
      <c r="BC8" s="55"/>
      <c r="BD8" s="38" t="s">
        <v>68</v>
      </c>
      <c r="BE8" s="55"/>
      <c r="BF8" s="159" t="s">
        <v>68</v>
      </c>
      <c r="BG8" s="54"/>
      <c r="BH8" s="159" t="s">
        <v>32</v>
      </c>
      <c r="BI8" s="159" t="s">
        <v>33</v>
      </c>
      <c r="BJ8" s="159" t="s">
        <v>68</v>
      </c>
      <c r="BK8" s="159" t="s">
        <v>71</v>
      </c>
      <c r="BL8" s="49"/>
      <c r="BM8" s="49"/>
      <c r="BN8" s="49"/>
      <c r="BO8" s="49"/>
      <c r="BP8" s="49"/>
    </row>
    <row r="9" spans="1:68" s="35" customFormat="1">
      <c r="F9" s="30"/>
      <c r="G9" s="30"/>
      <c r="H9" s="30"/>
      <c r="I9" s="30"/>
      <c r="J9" s="30"/>
      <c r="K9" s="30"/>
      <c r="L9" s="10"/>
      <c r="M9" s="30"/>
      <c r="N9" s="30"/>
      <c r="O9" s="30"/>
      <c r="P9" s="30"/>
      <c r="Q9" s="30"/>
      <c r="R9" s="30"/>
      <c r="S9" s="32"/>
      <c r="AD9" s="10"/>
      <c r="AI9" s="29"/>
      <c r="AT9" s="18"/>
      <c r="AU9" s="30"/>
      <c r="AV9" s="30"/>
      <c r="AW9" s="30"/>
      <c r="AX9" s="30"/>
      <c r="AY9" s="30"/>
      <c r="AZ9" s="30"/>
      <c r="BC9" s="18"/>
      <c r="BD9" s="21"/>
      <c r="BE9" s="18"/>
      <c r="BF9" s="31"/>
      <c r="BG9" s="56"/>
      <c r="BH9" s="31"/>
      <c r="BI9" s="31"/>
      <c r="BJ9" s="31"/>
      <c r="BK9" s="31"/>
    </row>
    <row r="10" spans="1:68">
      <c r="A10" s="64">
        <v>123</v>
      </c>
      <c r="B10" t="s">
        <v>186</v>
      </c>
      <c r="C10" t="s">
        <v>157</v>
      </c>
      <c r="D10" t="s">
        <v>106</v>
      </c>
      <c r="E10" t="s">
        <v>96</v>
      </c>
      <c r="F10" s="52">
        <v>6</v>
      </c>
      <c r="G10" s="52">
        <v>6.2</v>
      </c>
      <c r="H10" s="52">
        <v>7</v>
      </c>
      <c r="I10" s="52">
        <v>6.5</v>
      </c>
      <c r="J10" s="52">
        <v>6.5</v>
      </c>
      <c r="K10" s="14">
        <f t="shared" ref="K10:K15" si="0">SUM((F10*0.3),(G10*0.25),(H10*0.25),(I10*0.15),(J10*0.05))</f>
        <v>6.3999999999999995</v>
      </c>
      <c r="L10" s="5"/>
      <c r="M10" s="52">
        <v>6.2</v>
      </c>
      <c r="N10" s="52">
        <v>6.2</v>
      </c>
      <c r="O10" s="52">
        <v>6.8</v>
      </c>
      <c r="P10" s="52">
        <v>6.5</v>
      </c>
      <c r="Q10" s="52">
        <v>6.5</v>
      </c>
      <c r="R10" s="14">
        <f t="shared" ref="R10:R15" si="1">SUM((M10*0.1),(N10*0.1),(O10*0.3),(P10*0.3),(Q10*0.2))</f>
        <v>6.53</v>
      </c>
      <c r="S10" s="23"/>
      <c r="T10" s="52">
        <v>5.5</v>
      </c>
      <c r="U10" s="52">
        <v>6</v>
      </c>
      <c r="V10" s="52">
        <v>6.5</v>
      </c>
      <c r="W10" s="52">
        <v>7</v>
      </c>
      <c r="X10" s="52">
        <v>5.5</v>
      </c>
      <c r="Y10" s="52">
        <v>5.5</v>
      </c>
      <c r="Z10" s="52">
        <v>5</v>
      </c>
      <c r="AA10" s="52">
        <v>6</v>
      </c>
      <c r="AB10" s="13">
        <f t="shared" ref="AB10:AB15" si="2">SUM(T10:AA10)</f>
        <v>47</v>
      </c>
      <c r="AC10" s="14">
        <f t="shared" ref="AC10:AC15" si="3">AB10/8</f>
        <v>5.875</v>
      </c>
      <c r="AD10" s="5"/>
      <c r="AE10" s="52">
        <v>7.5</v>
      </c>
      <c r="AF10" s="14">
        <f t="shared" ref="AF10:AF15" si="4">AE10</f>
        <v>7.5</v>
      </c>
      <c r="AG10" s="28"/>
      <c r="AH10" s="14">
        <f t="shared" ref="AH10:AH15" si="5">AF10-AG10</f>
        <v>7.5</v>
      </c>
      <c r="AI10" s="23"/>
      <c r="AJ10" s="52">
        <v>3</v>
      </c>
      <c r="AK10" s="52">
        <v>4.5</v>
      </c>
      <c r="AL10" s="52">
        <v>4</v>
      </c>
      <c r="AM10" s="52">
        <v>4.5</v>
      </c>
      <c r="AN10" s="52">
        <v>5</v>
      </c>
      <c r="AO10" s="52">
        <v>5</v>
      </c>
      <c r="AP10" s="52">
        <v>5</v>
      </c>
      <c r="AQ10" s="52">
        <v>4.5</v>
      </c>
      <c r="AR10" s="13">
        <f t="shared" ref="AR10:AR15" si="6">SUM(AJ10:AQ10)</f>
        <v>35.5</v>
      </c>
      <c r="AS10" s="14">
        <f t="shared" ref="AS10:AS15" si="7">AR10/8</f>
        <v>4.4375</v>
      </c>
      <c r="AU10" s="52">
        <v>4.7</v>
      </c>
      <c r="AV10" s="52">
        <v>5</v>
      </c>
      <c r="AW10" s="52">
        <v>4.5</v>
      </c>
      <c r="AX10" s="52">
        <v>4</v>
      </c>
      <c r="AY10" s="52">
        <v>4</v>
      </c>
      <c r="AZ10" s="14">
        <f t="shared" ref="AZ10:AZ15" si="8">SUM((AU10*0.2),(AV10*0.15),(AW10*0.25),(AX10*0.2),(AY10*0.2))</f>
        <v>4.415</v>
      </c>
      <c r="BA10" s="28"/>
      <c r="BB10" s="14">
        <f t="shared" ref="BB10:BB15" si="9">AZ10-BA10</f>
        <v>4.415</v>
      </c>
      <c r="BD10" s="15">
        <f t="shared" ref="BD10:BD15" si="10">SUM((K10*0.25)+(AC10*0.375)+(AS10*0.375))</f>
        <v>5.4671874999999996</v>
      </c>
      <c r="BE10" s="26"/>
      <c r="BF10" s="15">
        <f t="shared" ref="BF10:BF15" si="11">SUM((R10*0.25),(AH10*0.5),(BB10*0.25))</f>
        <v>6.4862500000000001</v>
      </c>
      <c r="BH10" s="14">
        <f t="shared" ref="BH10:BH15" si="12">BD10</f>
        <v>5.4671874999999996</v>
      </c>
      <c r="BI10" s="14">
        <f t="shared" ref="BI10:BI15" si="13">BF10</f>
        <v>6.4862500000000001</v>
      </c>
      <c r="BJ10" s="33">
        <f t="shared" ref="BJ10:BJ15" si="14">AVERAGE(BH10:BI10)</f>
        <v>5.9767187499999999</v>
      </c>
      <c r="BK10" s="34">
        <f>RANK(BJ10,BJ$10:BJ$11)</f>
        <v>1</v>
      </c>
    </row>
    <row r="11" spans="1:68">
      <c r="A11" s="64">
        <v>92</v>
      </c>
      <c r="B11" t="s">
        <v>206</v>
      </c>
      <c r="C11" t="s">
        <v>157</v>
      </c>
      <c r="D11" t="s">
        <v>106</v>
      </c>
      <c r="E11" t="s">
        <v>96</v>
      </c>
      <c r="F11" s="52">
        <v>6</v>
      </c>
      <c r="G11" s="52">
        <v>6.2</v>
      </c>
      <c r="H11" s="52">
        <v>7</v>
      </c>
      <c r="I11" s="52">
        <v>6.5</v>
      </c>
      <c r="J11" s="52">
        <v>6.5</v>
      </c>
      <c r="K11" s="14">
        <f t="shared" si="0"/>
        <v>6.3999999999999995</v>
      </c>
      <c r="L11" s="5"/>
      <c r="M11" s="52">
        <v>6.2</v>
      </c>
      <c r="N11" s="52">
        <v>6</v>
      </c>
      <c r="O11" s="52">
        <v>6.8</v>
      </c>
      <c r="P11" s="52">
        <v>6.5</v>
      </c>
      <c r="Q11" s="52">
        <v>6.5</v>
      </c>
      <c r="R11" s="14">
        <f t="shared" si="1"/>
        <v>6.51</v>
      </c>
      <c r="S11" s="23"/>
      <c r="T11" s="52">
        <v>5</v>
      </c>
      <c r="U11" s="52">
        <v>6.5</v>
      </c>
      <c r="V11" s="52">
        <v>7.5</v>
      </c>
      <c r="W11" s="52">
        <v>6</v>
      </c>
      <c r="X11" s="52">
        <v>6</v>
      </c>
      <c r="Y11" s="52">
        <v>6.2</v>
      </c>
      <c r="Z11" s="52">
        <v>7</v>
      </c>
      <c r="AA11" s="52">
        <v>8</v>
      </c>
      <c r="AB11" s="13">
        <f t="shared" si="2"/>
        <v>52.2</v>
      </c>
      <c r="AC11" s="14">
        <f t="shared" si="3"/>
        <v>6.5250000000000004</v>
      </c>
      <c r="AD11" s="5"/>
      <c r="AE11" s="52">
        <v>6.7</v>
      </c>
      <c r="AF11" s="14">
        <f t="shared" si="4"/>
        <v>6.7</v>
      </c>
      <c r="AG11" s="28"/>
      <c r="AH11" s="14">
        <f t="shared" si="5"/>
        <v>6.7</v>
      </c>
      <c r="AI11" s="23"/>
      <c r="AJ11" s="52">
        <v>6</v>
      </c>
      <c r="AK11" s="52">
        <v>6</v>
      </c>
      <c r="AL11" s="52">
        <v>5</v>
      </c>
      <c r="AM11" s="52">
        <v>0</v>
      </c>
      <c r="AN11" s="52">
        <v>5</v>
      </c>
      <c r="AO11" s="52">
        <v>5</v>
      </c>
      <c r="AP11" s="52">
        <v>6</v>
      </c>
      <c r="AQ11" s="52">
        <v>6</v>
      </c>
      <c r="AR11" s="13">
        <f t="shared" si="6"/>
        <v>39</v>
      </c>
      <c r="AS11" s="14">
        <f t="shared" si="7"/>
        <v>4.875</v>
      </c>
      <c r="AU11" s="52">
        <v>4.5</v>
      </c>
      <c r="AV11" s="52">
        <v>4.5</v>
      </c>
      <c r="AW11" s="52">
        <v>4</v>
      </c>
      <c r="AX11" s="52">
        <v>2</v>
      </c>
      <c r="AY11" s="52">
        <v>4</v>
      </c>
      <c r="AZ11" s="14">
        <f t="shared" si="8"/>
        <v>3.7750000000000004</v>
      </c>
      <c r="BA11" s="28"/>
      <c r="BB11" s="14">
        <f t="shared" si="9"/>
        <v>3.7750000000000004</v>
      </c>
      <c r="BD11" s="15">
        <f t="shared" si="10"/>
        <v>5.875</v>
      </c>
      <c r="BE11" s="26"/>
      <c r="BF11" s="15">
        <f t="shared" si="11"/>
        <v>5.9212500000000006</v>
      </c>
      <c r="BH11" s="14">
        <f t="shared" si="12"/>
        <v>5.875</v>
      </c>
      <c r="BI11" s="14">
        <f t="shared" si="13"/>
        <v>5.9212500000000006</v>
      </c>
      <c r="BJ11" s="33">
        <f t="shared" si="14"/>
        <v>5.8981250000000003</v>
      </c>
      <c r="BK11" s="34">
        <v>2</v>
      </c>
    </row>
    <row r="12" spans="1:68">
      <c r="A12" s="64">
        <v>122</v>
      </c>
      <c r="B12" t="s">
        <v>187</v>
      </c>
      <c r="C12" t="s">
        <v>157</v>
      </c>
      <c r="D12" t="s">
        <v>106</v>
      </c>
      <c r="E12" t="s">
        <v>96</v>
      </c>
      <c r="F12" s="52">
        <v>6</v>
      </c>
      <c r="G12" s="52">
        <v>6.2</v>
      </c>
      <c r="H12" s="52">
        <v>7</v>
      </c>
      <c r="I12" s="52">
        <v>6.5</v>
      </c>
      <c r="J12" s="52">
        <v>6.5</v>
      </c>
      <c r="K12" s="14">
        <f t="shared" si="0"/>
        <v>6.3999999999999995</v>
      </c>
      <c r="L12" s="5"/>
      <c r="M12" s="52">
        <v>6.2</v>
      </c>
      <c r="N12" s="52">
        <v>6</v>
      </c>
      <c r="O12" s="52">
        <v>6.8</v>
      </c>
      <c r="P12" s="52">
        <v>6.5</v>
      </c>
      <c r="Q12" s="52">
        <v>6.5</v>
      </c>
      <c r="R12" s="14">
        <f t="shared" si="1"/>
        <v>6.51</v>
      </c>
      <c r="S12" s="23"/>
      <c r="T12" s="52">
        <v>4</v>
      </c>
      <c r="U12" s="52">
        <v>4</v>
      </c>
      <c r="V12" s="52">
        <v>4</v>
      </c>
      <c r="W12" s="52">
        <v>4.5</v>
      </c>
      <c r="X12" s="52">
        <v>5</v>
      </c>
      <c r="Y12" s="52">
        <v>4.5</v>
      </c>
      <c r="Z12" s="52">
        <v>3</v>
      </c>
      <c r="AA12" s="52">
        <v>3.5</v>
      </c>
      <c r="AB12" s="13">
        <f t="shared" si="2"/>
        <v>32.5</v>
      </c>
      <c r="AC12" s="14">
        <f t="shared" si="3"/>
        <v>4.0625</v>
      </c>
      <c r="AD12" s="5"/>
      <c r="AE12" s="52">
        <v>6.3</v>
      </c>
      <c r="AF12" s="14">
        <f t="shared" si="4"/>
        <v>6.3</v>
      </c>
      <c r="AG12" s="28"/>
      <c r="AH12" s="14">
        <f t="shared" si="5"/>
        <v>6.3</v>
      </c>
      <c r="AI12" s="23"/>
      <c r="AJ12" s="52">
        <v>4</v>
      </c>
      <c r="AK12" s="52">
        <v>4.5</v>
      </c>
      <c r="AL12" s="52">
        <v>4</v>
      </c>
      <c r="AM12" s="52">
        <v>4</v>
      </c>
      <c r="AN12" s="52">
        <v>4.5</v>
      </c>
      <c r="AO12" s="52">
        <v>4.5</v>
      </c>
      <c r="AP12" s="52">
        <v>4</v>
      </c>
      <c r="AQ12" s="52">
        <v>3.5</v>
      </c>
      <c r="AR12" s="13">
        <f t="shared" si="6"/>
        <v>33</v>
      </c>
      <c r="AS12" s="14">
        <f t="shared" si="7"/>
        <v>4.125</v>
      </c>
      <c r="AU12" s="52">
        <v>4</v>
      </c>
      <c r="AV12" s="52">
        <v>4.54</v>
      </c>
      <c r="AW12" s="52">
        <v>4</v>
      </c>
      <c r="AX12" s="52">
        <v>3</v>
      </c>
      <c r="AY12" s="52">
        <v>3</v>
      </c>
      <c r="AZ12" s="14">
        <f t="shared" si="8"/>
        <v>3.681</v>
      </c>
      <c r="BA12" s="28"/>
      <c r="BB12" s="14">
        <f t="shared" si="9"/>
        <v>3.681</v>
      </c>
      <c r="BD12" s="15">
        <f t="shared" si="10"/>
        <v>4.6703124999999996</v>
      </c>
      <c r="BE12" s="26"/>
      <c r="BF12" s="15">
        <f t="shared" si="11"/>
        <v>5.6977500000000001</v>
      </c>
      <c r="BH12" s="14">
        <f t="shared" si="12"/>
        <v>4.6703124999999996</v>
      </c>
      <c r="BI12" s="14">
        <f t="shared" si="13"/>
        <v>5.6977500000000001</v>
      </c>
      <c r="BJ12" s="33">
        <f t="shared" si="14"/>
        <v>5.1840312500000003</v>
      </c>
      <c r="BK12" s="34">
        <v>3</v>
      </c>
    </row>
    <row r="13" spans="1:68">
      <c r="A13" s="64">
        <v>112</v>
      </c>
      <c r="B13" t="s">
        <v>188</v>
      </c>
      <c r="C13" t="s">
        <v>157</v>
      </c>
      <c r="D13" t="s">
        <v>106</v>
      </c>
      <c r="E13" t="s">
        <v>96</v>
      </c>
      <c r="F13" s="52">
        <v>6</v>
      </c>
      <c r="G13" s="52">
        <v>6.2</v>
      </c>
      <c r="H13" s="52">
        <v>7</v>
      </c>
      <c r="I13" s="52">
        <v>6.5</v>
      </c>
      <c r="J13" s="52">
        <v>6.5</v>
      </c>
      <c r="K13" s="14">
        <f t="shared" si="0"/>
        <v>6.3999999999999995</v>
      </c>
      <c r="L13" s="5"/>
      <c r="M13" s="52">
        <v>6.2</v>
      </c>
      <c r="N13" s="52">
        <v>6</v>
      </c>
      <c r="O13" s="52">
        <v>6.8</v>
      </c>
      <c r="P13" s="52">
        <v>6.5</v>
      </c>
      <c r="Q13" s="52">
        <v>6.5</v>
      </c>
      <c r="R13" s="14">
        <f t="shared" si="1"/>
        <v>6.51</v>
      </c>
      <c r="S13" s="23"/>
      <c r="T13" s="52">
        <v>5</v>
      </c>
      <c r="U13" s="52">
        <v>5.5</v>
      </c>
      <c r="V13" s="52">
        <v>3</v>
      </c>
      <c r="W13" s="52">
        <v>4</v>
      </c>
      <c r="X13" s="52">
        <v>3</v>
      </c>
      <c r="Y13" s="52">
        <v>4</v>
      </c>
      <c r="Z13" s="52">
        <v>5</v>
      </c>
      <c r="AA13" s="52">
        <v>5.5</v>
      </c>
      <c r="AB13" s="13">
        <f t="shared" si="2"/>
        <v>35</v>
      </c>
      <c r="AC13" s="14">
        <f t="shared" si="3"/>
        <v>4.375</v>
      </c>
      <c r="AD13" s="5"/>
      <c r="AE13" s="52">
        <v>6.3</v>
      </c>
      <c r="AF13" s="14">
        <f t="shared" si="4"/>
        <v>6.3</v>
      </c>
      <c r="AG13" s="28"/>
      <c r="AH13" s="14">
        <f t="shared" si="5"/>
        <v>6.3</v>
      </c>
      <c r="AI13" s="23"/>
      <c r="AJ13" s="52">
        <v>3</v>
      </c>
      <c r="AK13" s="52">
        <v>4</v>
      </c>
      <c r="AL13" s="52">
        <v>2</v>
      </c>
      <c r="AM13" s="52">
        <v>3</v>
      </c>
      <c r="AN13" s="52">
        <v>4</v>
      </c>
      <c r="AO13" s="52">
        <v>4</v>
      </c>
      <c r="AP13" s="52">
        <v>4</v>
      </c>
      <c r="AQ13" s="52">
        <v>4</v>
      </c>
      <c r="AR13" s="13">
        <f t="shared" si="6"/>
        <v>28</v>
      </c>
      <c r="AS13" s="14">
        <f t="shared" si="7"/>
        <v>3.5</v>
      </c>
      <c r="AU13" s="52">
        <v>4</v>
      </c>
      <c r="AV13" s="52">
        <v>3</v>
      </c>
      <c r="AW13" s="52">
        <v>3</v>
      </c>
      <c r="AX13" s="52">
        <v>4</v>
      </c>
      <c r="AY13" s="52">
        <v>3</v>
      </c>
      <c r="AZ13" s="14">
        <f t="shared" si="8"/>
        <v>3.4</v>
      </c>
      <c r="BA13" s="28"/>
      <c r="BB13" s="14">
        <f t="shared" si="9"/>
        <v>3.4</v>
      </c>
      <c r="BD13" s="15">
        <f t="shared" si="10"/>
        <v>4.5531249999999996</v>
      </c>
      <c r="BE13" s="26"/>
      <c r="BF13" s="15">
        <f t="shared" si="11"/>
        <v>5.6274999999999995</v>
      </c>
      <c r="BH13" s="14">
        <f t="shared" si="12"/>
        <v>4.5531249999999996</v>
      </c>
      <c r="BI13" s="14">
        <f t="shared" si="13"/>
        <v>5.6274999999999995</v>
      </c>
      <c r="BJ13" s="33">
        <f t="shared" si="14"/>
        <v>5.0903124999999996</v>
      </c>
      <c r="BK13" s="34">
        <v>4</v>
      </c>
    </row>
    <row r="14" spans="1:68">
      <c r="A14" s="64">
        <v>91</v>
      </c>
      <c r="B14" t="s">
        <v>191</v>
      </c>
      <c r="C14" t="s">
        <v>157</v>
      </c>
      <c r="D14" t="s">
        <v>106</v>
      </c>
      <c r="E14" t="s">
        <v>96</v>
      </c>
      <c r="F14" s="52">
        <v>6</v>
      </c>
      <c r="G14" s="52">
        <v>6.2</v>
      </c>
      <c r="H14" s="52">
        <v>6.6</v>
      </c>
      <c r="I14" s="52">
        <v>6.5</v>
      </c>
      <c r="J14" s="52">
        <v>6.5</v>
      </c>
      <c r="K14" s="14">
        <f t="shared" si="0"/>
        <v>6.3</v>
      </c>
      <c r="L14" s="5"/>
      <c r="M14" s="52">
        <v>6.2</v>
      </c>
      <c r="N14" s="52">
        <v>6</v>
      </c>
      <c r="O14" s="52">
        <v>6.8</v>
      </c>
      <c r="P14" s="52">
        <v>6.5</v>
      </c>
      <c r="Q14" s="52">
        <v>6.5</v>
      </c>
      <c r="R14" s="14">
        <f t="shared" si="1"/>
        <v>6.51</v>
      </c>
      <c r="S14" s="23"/>
      <c r="T14" s="52">
        <v>3.5</v>
      </c>
      <c r="U14" s="52">
        <v>6</v>
      </c>
      <c r="V14" s="52">
        <v>5.5</v>
      </c>
      <c r="W14" s="52">
        <v>3</v>
      </c>
      <c r="X14" s="52">
        <v>4</v>
      </c>
      <c r="Y14" s="52">
        <v>3.5</v>
      </c>
      <c r="Z14" s="52">
        <v>6</v>
      </c>
      <c r="AA14" s="52">
        <v>5.5</v>
      </c>
      <c r="AB14" s="13">
        <f t="shared" si="2"/>
        <v>37</v>
      </c>
      <c r="AC14" s="14">
        <f t="shared" si="3"/>
        <v>4.625</v>
      </c>
      <c r="AD14" s="5"/>
      <c r="AE14" s="52">
        <v>6</v>
      </c>
      <c r="AF14" s="14">
        <f t="shared" si="4"/>
        <v>6</v>
      </c>
      <c r="AG14" s="28"/>
      <c r="AH14" s="14">
        <f t="shared" si="5"/>
        <v>6</v>
      </c>
      <c r="AI14" s="23"/>
      <c r="AJ14" s="52">
        <v>2</v>
      </c>
      <c r="AK14" s="52">
        <v>3</v>
      </c>
      <c r="AL14" s="52">
        <v>3</v>
      </c>
      <c r="AM14" s="52">
        <v>3</v>
      </c>
      <c r="AN14" s="52">
        <v>4</v>
      </c>
      <c r="AO14" s="52">
        <v>3</v>
      </c>
      <c r="AP14" s="52">
        <v>3</v>
      </c>
      <c r="AQ14" s="52">
        <v>4</v>
      </c>
      <c r="AR14" s="13">
        <f t="shared" si="6"/>
        <v>25</v>
      </c>
      <c r="AS14" s="14">
        <f t="shared" si="7"/>
        <v>3.125</v>
      </c>
      <c r="AU14" s="52">
        <v>3</v>
      </c>
      <c r="AV14" s="52">
        <v>3</v>
      </c>
      <c r="AW14" s="52">
        <v>3</v>
      </c>
      <c r="AX14" s="52">
        <v>3</v>
      </c>
      <c r="AY14" s="52">
        <v>3</v>
      </c>
      <c r="AZ14" s="14">
        <f t="shared" si="8"/>
        <v>3.0000000000000004</v>
      </c>
      <c r="BA14" s="28"/>
      <c r="BB14" s="14">
        <f t="shared" si="9"/>
        <v>3.0000000000000004</v>
      </c>
      <c r="BD14" s="15">
        <f t="shared" si="10"/>
        <v>4.4812500000000002</v>
      </c>
      <c r="BE14" s="26"/>
      <c r="BF14" s="15">
        <f t="shared" si="11"/>
        <v>5.3774999999999995</v>
      </c>
      <c r="BH14" s="14">
        <f t="shared" si="12"/>
        <v>4.4812500000000002</v>
      </c>
      <c r="BI14" s="14">
        <f t="shared" si="13"/>
        <v>5.3774999999999995</v>
      </c>
      <c r="BJ14" s="33">
        <f t="shared" si="14"/>
        <v>4.9293750000000003</v>
      </c>
      <c r="BK14" s="34">
        <v>5</v>
      </c>
    </row>
    <row r="15" spans="1:68">
      <c r="A15" s="64">
        <v>111</v>
      </c>
      <c r="B15" t="s">
        <v>189</v>
      </c>
      <c r="C15" t="s">
        <v>157</v>
      </c>
      <c r="D15" t="s">
        <v>106</v>
      </c>
      <c r="E15" t="s">
        <v>96</v>
      </c>
      <c r="F15" s="52">
        <v>6</v>
      </c>
      <c r="G15" s="52">
        <v>6.2</v>
      </c>
      <c r="H15" s="52">
        <v>7</v>
      </c>
      <c r="I15" s="52">
        <v>6.5</v>
      </c>
      <c r="J15" s="52">
        <v>6.5</v>
      </c>
      <c r="K15" s="14">
        <f t="shared" si="0"/>
        <v>6.3999999999999995</v>
      </c>
      <c r="L15" s="5"/>
      <c r="M15" s="52">
        <v>6.2</v>
      </c>
      <c r="N15" s="52">
        <v>5.8</v>
      </c>
      <c r="O15" s="52">
        <v>6.8</v>
      </c>
      <c r="P15" s="52">
        <v>6.5</v>
      </c>
      <c r="Q15" s="52">
        <v>6.5</v>
      </c>
      <c r="R15" s="14">
        <f t="shared" si="1"/>
        <v>6.49</v>
      </c>
      <c r="S15" s="23"/>
      <c r="T15" s="52">
        <v>4</v>
      </c>
      <c r="U15" s="52">
        <v>4</v>
      </c>
      <c r="V15" s="52">
        <v>3</v>
      </c>
      <c r="W15" s="52">
        <v>5</v>
      </c>
      <c r="X15" s="52">
        <v>4</v>
      </c>
      <c r="Y15" s="52">
        <v>4</v>
      </c>
      <c r="Z15" s="52">
        <v>4.5</v>
      </c>
      <c r="AA15" s="52">
        <v>3.5</v>
      </c>
      <c r="AB15" s="13">
        <f t="shared" si="2"/>
        <v>32</v>
      </c>
      <c r="AC15" s="14">
        <f t="shared" si="3"/>
        <v>4</v>
      </c>
      <c r="AD15" s="5"/>
      <c r="AE15" s="52">
        <v>5.5</v>
      </c>
      <c r="AF15" s="14">
        <f t="shared" si="4"/>
        <v>5.5</v>
      </c>
      <c r="AG15" s="28">
        <v>0.5</v>
      </c>
      <c r="AH15" s="14">
        <f t="shared" si="5"/>
        <v>5</v>
      </c>
      <c r="AI15" s="23"/>
      <c r="AJ15" s="52">
        <v>2</v>
      </c>
      <c r="AK15" s="52">
        <v>4</v>
      </c>
      <c r="AL15" s="52">
        <v>3</v>
      </c>
      <c r="AM15" s="52">
        <v>2</v>
      </c>
      <c r="AN15" s="52">
        <v>4</v>
      </c>
      <c r="AO15" s="52">
        <v>4</v>
      </c>
      <c r="AP15" s="52">
        <v>4</v>
      </c>
      <c r="AQ15" s="52">
        <v>3</v>
      </c>
      <c r="AR15" s="13">
        <f t="shared" si="6"/>
        <v>26</v>
      </c>
      <c r="AS15" s="14">
        <f t="shared" si="7"/>
        <v>3.25</v>
      </c>
      <c r="AU15" s="52">
        <v>3</v>
      </c>
      <c r="AV15" s="52">
        <v>3</v>
      </c>
      <c r="AW15" s="52">
        <v>2</v>
      </c>
      <c r="AX15" s="52">
        <v>3</v>
      </c>
      <c r="AY15" s="52">
        <v>3</v>
      </c>
      <c r="AZ15" s="14">
        <f t="shared" si="8"/>
        <v>2.7500000000000004</v>
      </c>
      <c r="BA15" s="28"/>
      <c r="BB15" s="14">
        <f t="shared" si="9"/>
        <v>2.7500000000000004</v>
      </c>
      <c r="BD15" s="15">
        <f t="shared" si="10"/>
        <v>4.3187499999999996</v>
      </c>
      <c r="BE15" s="26"/>
      <c r="BF15" s="15">
        <f t="shared" si="11"/>
        <v>4.8100000000000005</v>
      </c>
      <c r="BH15" s="14">
        <f t="shared" si="12"/>
        <v>4.3187499999999996</v>
      </c>
      <c r="BI15" s="14">
        <f t="shared" si="13"/>
        <v>4.8100000000000005</v>
      </c>
      <c r="BJ15" s="33">
        <f t="shared" si="14"/>
        <v>4.5643750000000001</v>
      </c>
      <c r="BK15" s="34">
        <v>6</v>
      </c>
    </row>
    <row r="16" spans="1:68">
      <c r="A16" s="64"/>
      <c r="B16"/>
      <c r="C16"/>
      <c r="D16"/>
      <c r="E16"/>
    </row>
    <row r="17" spans="1:6">
      <c r="A17" s="64"/>
      <c r="B17"/>
      <c r="C17"/>
      <c r="D17"/>
      <c r="E17"/>
    </row>
    <row r="18" spans="1:6">
      <c r="A18" s="64"/>
      <c r="B18" s="127" t="s">
        <v>211</v>
      </c>
      <c r="C18"/>
      <c r="D18"/>
      <c r="E18"/>
    </row>
    <row r="19" spans="1:6" ht="18.75">
      <c r="A19" s="64"/>
      <c r="B19"/>
      <c r="C19"/>
      <c r="D19"/>
      <c r="E19"/>
      <c r="F19" s="42"/>
    </row>
    <row r="20" spans="1:6" ht="18.75">
      <c r="A20" s="64"/>
      <c r="B20"/>
      <c r="C20"/>
      <c r="D20"/>
      <c r="E20"/>
      <c r="F20" s="42"/>
    </row>
    <row r="21" spans="1:6">
      <c r="A21" s="64"/>
      <c r="B21"/>
      <c r="C21"/>
      <c r="D21"/>
      <c r="E21"/>
    </row>
    <row r="22" spans="1:6" ht="18.75">
      <c r="A22" s="42"/>
    </row>
    <row r="23" spans="1:6" ht="18.75">
      <c r="A23" s="42"/>
    </row>
    <row r="24" spans="1:6" ht="18.75">
      <c r="A24" s="42"/>
      <c r="B24" s="45"/>
      <c r="C24" s="40"/>
      <c r="D24" s="45"/>
      <c r="E24" s="46"/>
      <c r="F24" s="46"/>
    </row>
  </sheetData>
  <sortState ref="A10:BK15">
    <sortCondition descending="1" ref="BJ10:BJ15"/>
  </sortState>
  <mergeCells count="1">
    <mergeCell ref="A3:B3"/>
  </mergeCells>
  <pageMargins left="0.75" right="0.75" top="1" bottom="1" header="0.5" footer="0.5"/>
  <pageSetup paperSize="9" orientation="landscape" r:id="rId1"/>
  <headerFooter alignWithMargins="0"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X20"/>
  <sheetViews>
    <sheetView workbookViewId="0"/>
  </sheetViews>
  <sheetFormatPr defaultColWidth="8.85546875" defaultRowHeight="15"/>
  <cols>
    <col min="1" max="1" width="5.42578125" style="66" customWidth="1"/>
    <col min="2" max="2" width="20.7109375" style="66" customWidth="1"/>
    <col min="3" max="3" width="23.85546875" style="66" customWidth="1"/>
    <col min="4" max="4" width="14" style="66" customWidth="1"/>
    <col min="5" max="5" width="14.7109375" style="66" customWidth="1"/>
    <col min="6" max="6" width="3" style="66" customWidth="1"/>
    <col min="7" max="11" width="5.42578125" style="66" customWidth="1"/>
    <col min="12" max="12" width="8.85546875" style="66"/>
    <col min="13" max="13" width="3.140625" style="66" customWidth="1"/>
    <col min="14" max="14" width="6.42578125" style="66" customWidth="1"/>
    <col min="15" max="15" width="10" style="66" customWidth="1"/>
    <col min="16" max="16" width="9.28515625" style="66" customWidth="1"/>
    <col min="17" max="17" width="10.85546875" style="66" customWidth="1"/>
    <col min="18" max="18" width="2.85546875" style="66" customWidth="1"/>
    <col min="19" max="23" width="5.85546875" style="66" customWidth="1"/>
    <col min="24" max="24" width="8.85546875" style="66"/>
    <col min="25" max="25" width="10.42578125" style="66" customWidth="1"/>
    <col min="26" max="26" width="5.7109375" style="66" customWidth="1"/>
    <col min="27" max="27" width="2.85546875" style="66" customWidth="1"/>
    <col min="28" max="28" width="13.42578125" style="66" customWidth="1"/>
    <col min="29" max="29" width="12.42578125" style="66" customWidth="1"/>
    <col min="30" max="49" width="8.85546875" style="66"/>
    <col min="50" max="50" width="10.42578125" style="66" customWidth="1"/>
    <col min="51" max="16384" width="8.85546875" style="66"/>
  </cols>
  <sheetData>
    <row r="1" spans="1:50" ht="15.75">
      <c r="A1" s="110" t="s">
        <v>116</v>
      </c>
      <c r="B1" s="3"/>
      <c r="C1" s="3"/>
      <c r="D1" s="66" t="s">
        <v>0</v>
      </c>
      <c r="E1" s="66" t="s">
        <v>1</v>
      </c>
      <c r="M1" s="92"/>
      <c r="N1" s="92"/>
      <c r="O1" s="92"/>
      <c r="P1" s="92"/>
      <c r="Q1" s="92"/>
      <c r="R1" s="92"/>
      <c r="AC1" s="93">
        <f ca="1">NOW()</f>
        <v>42863.428831481484</v>
      </c>
      <c r="AD1" s="94"/>
      <c r="AE1" s="94"/>
      <c r="AF1" s="94"/>
      <c r="AG1" s="92"/>
      <c r="AJ1" s="94"/>
      <c r="AK1" s="94"/>
      <c r="AL1" s="94"/>
      <c r="AM1" s="94"/>
      <c r="AN1" s="94"/>
      <c r="AO1" s="94"/>
      <c r="AP1" s="94"/>
      <c r="AQ1" s="94"/>
      <c r="AR1" s="92"/>
      <c r="AS1" s="92"/>
    </row>
    <row r="2" spans="1:50" ht="15.75">
      <c r="A2" s="19"/>
      <c r="B2" s="3"/>
      <c r="C2" s="3"/>
      <c r="E2" s="66" t="s">
        <v>2</v>
      </c>
      <c r="M2" s="92"/>
      <c r="N2" s="92"/>
      <c r="O2" s="92"/>
      <c r="P2" s="92"/>
      <c r="Q2" s="92"/>
      <c r="R2" s="92"/>
      <c r="AC2" s="95">
        <f ca="1">NOW()</f>
        <v>42863.428831481484</v>
      </c>
      <c r="AG2" s="92"/>
      <c r="AR2" s="92"/>
      <c r="AS2" s="92"/>
    </row>
    <row r="3" spans="1:50" ht="15.75">
      <c r="A3" s="221" t="s">
        <v>117</v>
      </c>
      <c r="B3" s="222"/>
      <c r="C3" s="3"/>
      <c r="E3" s="66" t="s">
        <v>3</v>
      </c>
      <c r="G3" s="96"/>
      <c r="M3" s="92"/>
      <c r="N3" s="92"/>
      <c r="O3" s="92"/>
      <c r="P3" s="92"/>
      <c r="Q3" s="92"/>
      <c r="R3" s="92"/>
      <c r="AG3" s="92"/>
      <c r="AR3" s="92"/>
      <c r="AS3" s="92"/>
      <c r="AX3" s="95"/>
    </row>
    <row r="4" spans="1:50" ht="15.75">
      <c r="A4" s="19"/>
      <c r="B4" s="3"/>
      <c r="C4" s="3"/>
      <c r="E4" s="3"/>
      <c r="M4" s="92"/>
      <c r="O4" s="92"/>
      <c r="P4" s="92"/>
      <c r="Q4" s="92"/>
      <c r="R4" s="92"/>
      <c r="AG4" s="92"/>
      <c r="AR4" s="92"/>
      <c r="AS4" s="92"/>
      <c r="AX4" s="95"/>
    </row>
    <row r="5" spans="1:50" ht="15.75">
      <c r="A5" s="112" t="s">
        <v>207</v>
      </c>
      <c r="B5" s="70"/>
      <c r="G5" s="70" t="s">
        <v>85</v>
      </c>
      <c r="M5" s="97"/>
      <c r="N5" s="70" t="s">
        <v>56</v>
      </c>
      <c r="O5" s="70"/>
      <c r="P5" s="70"/>
      <c r="Q5" s="70"/>
      <c r="R5" s="70"/>
      <c r="S5" s="70" t="s">
        <v>57</v>
      </c>
      <c r="Y5" s="70"/>
      <c r="Z5" s="70"/>
      <c r="AB5" s="70"/>
      <c r="AG5" s="92"/>
      <c r="AR5" s="92"/>
      <c r="AS5" s="92"/>
    </row>
    <row r="6" spans="1:50" ht="15.75">
      <c r="A6" s="65" t="s">
        <v>91</v>
      </c>
      <c r="B6" s="70">
        <v>9</v>
      </c>
      <c r="G6" s="66" t="str">
        <f>E1</f>
        <v xml:space="preserve">a </v>
      </c>
      <c r="M6" s="92"/>
      <c r="N6" s="66" t="str">
        <f>E2</f>
        <v>b</v>
      </c>
      <c r="S6" s="66" t="str">
        <f>E3</f>
        <v>c</v>
      </c>
      <c r="AA6" s="73"/>
      <c r="AG6" s="92"/>
      <c r="AR6" s="92"/>
      <c r="AS6" s="92"/>
    </row>
    <row r="7" spans="1:50" ht="15" customHeight="1">
      <c r="G7" s="70" t="s">
        <v>62</v>
      </c>
      <c r="L7" s="94"/>
      <c r="M7" s="98"/>
      <c r="N7" s="75" t="s">
        <v>41</v>
      </c>
      <c r="O7" s="67"/>
      <c r="P7" s="76" t="s">
        <v>35</v>
      </c>
      <c r="Q7" s="76" t="s">
        <v>41</v>
      </c>
      <c r="R7" s="67"/>
      <c r="S7" s="99" t="s">
        <v>42</v>
      </c>
      <c r="Z7" s="66" t="s">
        <v>83</v>
      </c>
      <c r="AA7" s="73"/>
      <c r="AB7" s="100" t="s">
        <v>59</v>
      </c>
    </row>
    <row r="8" spans="1:50" s="67" customFormat="1" ht="15" customHeight="1">
      <c r="A8" s="69" t="s">
        <v>60</v>
      </c>
      <c r="B8" s="69" t="s">
        <v>61</v>
      </c>
      <c r="C8" s="69" t="s">
        <v>62</v>
      </c>
      <c r="D8" s="69" t="s">
        <v>63</v>
      </c>
      <c r="E8" s="69" t="s">
        <v>64</v>
      </c>
      <c r="F8" s="101"/>
      <c r="G8" s="79" t="s">
        <v>22</v>
      </c>
      <c r="H8" s="79" t="s">
        <v>23</v>
      </c>
      <c r="I8" s="79" t="s">
        <v>24</v>
      </c>
      <c r="J8" s="79" t="s">
        <v>25</v>
      </c>
      <c r="K8" s="79" t="s">
        <v>26</v>
      </c>
      <c r="L8" s="79" t="s">
        <v>62</v>
      </c>
      <c r="M8" s="102"/>
      <c r="N8" s="63" t="s">
        <v>72</v>
      </c>
      <c r="O8" s="63" t="s">
        <v>41</v>
      </c>
      <c r="P8" s="63" t="s">
        <v>34</v>
      </c>
      <c r="Q8" s="63" t="s">
        <v>43</v>
      </c>
      <c r="R8" s="101"/>
      <c r="S8" s="79" t="s">
        <v>27</v>
      </c>
      <c r="T8" s="79" t="s">
        <v>28</v>
      </c>
      <c r="U8" s="79" t="s">
        <v>29</v>
      </c>
      <c r="V8" s="79" t="s">
        <v>30</v>
      </c>
      <c r="W8" s="79" t="s">
        <v>31</v>
      </c>
      <c r="X8" s="79" t="s">
        <v>69</v>
      </c>
      <c r="Y8" s="69" t="s">
        <v>54</v>
      </c>
      <c r="Z8" s="69" t="s">
        <v>43</v>
      </c>
      <c r="AA8" s="103"/>
      <c r="AB8" s="104" t="s">
        <v>70</v>
      </c>
      <c r="AC8" s="69" t="s">
        <v>71</v>
      </c>
    </row>
    <row r="9" spans="1:50" s="67" customFormat="1" ht="15" customHeight="1">
      <c r="A9" s="116"/>
      <c r="B9" s="116"/>
      <c r="C9" s="116"/>
      <c r="D9" s="116"/>
      <c r="E9" s="116"/>
      <c r="F9" s="117"/>
      <c r="G9" s="118"/>
      <c r="H9" s="118"/>
      <c r="I9" s="118"/>
      <c r="J9" s="118"/>
      <c r="K9" s="118"/>
      <c r="L9" s="118"/>
      <c r="M9" s="102"/>
      <c r="N9" s="49"/>
      <c r="O9" s="49"/>
      <c r="P9" s="49"/>
      <c r="Q9" s="49"/>
      <c r="R9" s="117"/>
      <c r="S9" s="118"/>
      <c r="T9" s="118"/>
      <c r="U9" s="118"/>
      <c r="V9" s="118"/>
      <c r="W9" s="118"/>
      <c r="X9" s="118"/>
      <c r="Y9" s="116"/>
      <c r="Z9" s="116"/>
      <c r="AA9" s="103"/>
      <c r="AB9" s="99"/>
      <c r="AC9" s="116"/>
    </row>
    <row r="10" spans="1:50" ht="15" customHeight="1">
      <c r="A10" s="64">
        <v>118</v>
      </c>
      <c r="B10" t="s">
        <v>152</v>
      </c>
      <c r="C10" s="126"/>
      <c r="D10" s="126"/>
      <c r="E10" s="126"/>
      <c r="F10" s="78"/>
      <c r="G10" s="78"/>
      <c r="H10" s="78"/>
      <c r="I10" s="78"/>
      <c r="J10" s="78"/>
      <c r="K10" s="78"/>
      <c r="L10" s="78"/>
      <c r="M10" s="155"/>
      <c r="N10" s="60"/>
      <c r="O10" s="60"/>
      <c r="P10" s="60"/>
      <c r="Q10" s="60"/>
      <c r="R10" s="106"/>
      <c r="S10" s="78"/>
      <c r="T10" s="78"/>
      <c r="U10" s="78"/>
      <c r="V10" s="78"/>
      <c r="W10" s="78"/>
      <c r="X10" s="78"/>
      <c r="Y10" s="78"/>
      <c r="Z10" s="78"/>
      <c r="AA10" s="73"/>
      <c r="AB10" s="107"/>
      <c r="AC10" s="155"/>
    </row>
    <row r="11" spans="1:50">
      <c r="A11" s="64">
        <v>124</v>
      </c>
      <c r="B11" t="s">
        <v>208</v>
      </c>
      <c r="C11" t="s">
        <v>105</v>
      </c>
      <c r="D11" t="s">
        <v>98</v>
      </c>
      <c r="E11" t="s">
        <v>96</v>
      </c>
      <c r="F11" s="78"/>
      <c r="G11" s="85">
        <v>6.7</v>
      </c>
      <c r="H11" s="85">
        <v>6.4</v>
      </c>
      <c r="I11" s="85">
        <v>6.3</v>
      </c>
      <c r="J11" s="85">
        <v>7</v>
      </c>
      <c r="K11" s="85">
        <v>8.5</v>
      </c>
      <c r="L11" s="90">
        <f>SUM((G11*0.3),(H11*0.25),(I11*0.25),(J11*0.15),(K11*0.05))</f>
        <v>6.6599999999999993</v>
      </c>
      <c r="M11" s="78"/>
      <c r="N11" s="52">
        <v>7.6</v>
      </c>
      <c r="O11" s="14">
        <f>N11</f>
        <v>7.6</v>
      </c>
      <c r="P11" s="28"/>
      <c r="Q11" s="14">
        <f>O11-P11</f>
        <v>7.6</v>
      </c>
      <c r="R11" s="106"/>
      <c r="S11" s="108">
        <v>7</v>
      </c>
      <c r="T11" s="108">
        <v>7.5</v>
      </c>
      <c r="U11" s="108">
        <v>7.2</v>
      </c>
      <c r="V11" s="108">
        <v>6.5</v>
      </c>
      <c r="W11" s="108">
        <v>7</v>
      </c>
      <c r="X11" s="90">
        <f>SUM((S11*0.25),(T11*0.25),(U11*0.2),(V11*0.2),(W11*0.1))</f>
        <v>7.0650000000000004</v>
      </c>
      <c r="Y11" s="108"/>
      <c r="Z11" s="88">
        <f>X11-Y11</f>
        <v>7.0650000000000004</v>
      </c>
      <c r="AA11" s="109"/>
      <c r="AB11" s="89">
        <f>SUM((L11*0.25)+(Q11*0.5)+(Z11*0.25))</f>
        <v>7.2312500000000002</v>
      </c>
      <c r="AC11" s="66">
        <v>1</v>
      </c>
    </row>
    <row r="12" spans="1:50" ht="15" customHeight="1">
      <c r="A12" s="64">
        <v>144</v>
      </c>
      <c r="B12" t="s">
        <v>122</v>
      </c>
      <c r="C12" s="126"/>
      <c r="D12" s="126"/>
      <c r="E12" s="126"/>
      <c r="F12" s="78"/>
      <c r="G12" s="78"/>
      <c r="H12" s="78"/>
      <c r="I12" s="78"/>
      <c r="J12" s="78"/>
      <c r="K12" s="78"/>
      <c r="L12" s="78"/>
      <c r="M12" s="80"/>
      <c r="N12" s="60"/>
      <c r="O12" s="60"/>
      <c r="P12" s="60"/>
      <c r="Q12" s="60"/>
      <c r="R12" s="106"/>
      <c r="S12" s="78"/>
      <c r="T12" s="78"/>
      <c r="U12" s="78"/>
      <c r="V12" s="78"/>
      <c r="W12" s="78"/>
      <c r="X12" s="78"/>
      <c r="Y12" s="78"/>
      <c r="Z12" s="78"/>
      <c r="AA12" s="73"/>
      <c r="AB12" s="107"/>
      <c r="AC12" s="80"/>
    </row>
    <row r="13" spans="1:50" ht="15" customHeight="1">
      <c r="A13" s="64">
        <v>142</v>
      </c>
      <c r="B13" t="s">
        <v>123</v>
      </c>
      <c r="C13" t="s">
        <v>209</v>
      </c>
      <c r="D13" t="s">
        <v>120</v>
      </c>
      <c r="E13" t="s">
        <v>126</v>
      </c>
      <c r="F13" s="78"/>
      <c r="G13" s="85">
        <v>7</v>
      </c>
      <c r="H13" s="85">
        <v>7.5</v>
      </c>
      <c r="I13" s="85">
        <v>7.5</v>
      </c>
      <c r="J13" s="85">
        <v>8.5</v>
      </c>
      <c r="K13" s="85">
        <v>9</v>
      </c>
      <c r="L13" s="90">
        <f>SUM((G13*0.3),(H13*0.25),(I13*0.25),(J13*0.15),(K13*0.05))</f>
        <v>7.5750000000000002</v>
      </c>
      <c r="M13" s="78"/>
      <c r="N13" s="52">
        <v>7.25</v>
      </c>
      <c r="O13" s="14">
        <f>N13</f>
        <v>7.25</v>
      </c>
      <c r="P13" s="28"/>
      <c r="Q13" s="14">
        <f>O13-P13</f>
        <v>7.25</v>
      </c>
      <c r="R13" s="106"/>
      <c r="S13" s="108">
        <v>6.5</v>
      </c>
      <c r="T13" s="108">
        <v>6</v>
      </c>
      <c r="U13" s="108">
        <v>6.5</v>
      </c>
      <c r="V13" s="108">
        <v>6</v>
      </c>
      <c r="W13" s="108">
        <v>6.2</v>
      </c>
      <c r="X13" s="90">
        <f>SUM((S13*0.25),(T13*0.25),(U13*0.2),(V13*0.2),(W13*0.1))</f>
        <v>6.2450000000000001</v>
      </c>
      <c r="Y13" s="108"/>
      <c r="Z13" s="88">
        <f>X13-Y13</f>
        <v>6.2450000000000001</v>
      </c>
      <c r="AA13" s="109"/>
      <c r="AB13" s="89">
        <f>SUM((L13*0.25)+(Q13*0.5)+(Z13*0.25))</f>
        <v>7.08</v>
      </c>
      <c r="AC13" s="66">
        <v>2</v>
      </c>
    </row>
    <row r="14" spans="1:50" ht="15" customHeight="1">
      <c r="A14" s="64">
        <v>141</v>
      </c>
      <c r="B14" t="s">
        <v>130</v>
      </c>
      <c r="C14" s="126"/>
      <c r="D14" s="126"/>
      <c r="E14" s="126"/>
      <c r="F14" s="78"/>
      <c r="G14" s="78"/>
      <c r="H14" s="78"/>
      <c r="I14" s="78"/>
      <c r="J14" s="78"/>
      <c r="K14" s="78"/>
      <c r="L14" s="78"/>
      <c r="M14" s="155"/>
      <c r="N14" s="60"/>
      <c r="O14" s="60"/>
      <c r="P14" s="60"/>
      <c r="Q14" s="60"/>
      <c r="R14" s="106"/>
      <c r="S14" s="78"/>
      <c r="T14" s="78"/>
      <c r="U14" s="78"/>
      <c r="V14" s="78"/>
      <c r="W14" s="78"/>
      <c r="X14" s="78"/>
      <c r="Y14" s="78"/>
      <c r="Z14" s="78"/>
      <c r="AA14" s="73"/>
      <c r="AB14" s="107"/>
      <c r="AC14" s="155"/>
    </row>
    <row r="15" spans="1:50" ht="15" customHeight="1">
      <c r="A15" s="64">
        <v>143</v>
      </c>
      <c r="B15" t="s">
        <v>124</v>
      </c>
      <c r="C15" t="s">
        <v>209</v>
      </c>
      <c r="D15" t="s">
        <v>120</v>
      </c>
      <c r="E15" t="s">
        <v>126</v>
      </c>
      <c r="F15" s="78"/>
      <c r="G15" s="85">
        <v>6.4</v>
      </c>
      <c r="H15" s="85">
        <v>7</v>
      </c>
      <c r="I15" s="85">
        <v>6.5</v>
      </c>
      <c r="J15" s="85">
        <v>7</v>
      </c>
      <c r="K15" s="85">
        <v>7.5</v>
      </c>
      <c r="L15" s="90">
        <f>SUM((G15*0.3),(H15*0.25),(I15*0.25),(J15*0.15),(K15*0.05))</f>
        <v>6.72</v>
      </c>
      <c r="M15" s="78"/>
      <c r="N15" s="52">
        <v>5.45</v>
      </c>
      <c r="O15" s="14">
        <f>N15</f>
        <v>5.45</v>
      </c>
      <c r="P15" s="28"/>
      <c r="Q15" s="14">
        <f>O15-P15</f>
        <v>5.45</v>
      </c>
      <c r="R15" s="106"/>
      <c r="S15" s="108">
        <v>7</v>
      </c>
      <c r="T15" s="108">
        <v>7.5</v>
      </c>
      <c r="U15" s="108">
        <v>6.5</v>
      </c>
      <c r="V15" s="108">
        <v>6.5</v>
      </c>
      <c r="W15" s="108">
        <v>6</v>
      </c>
      <c r="X15" s="90">
        <f>SUM((S15*0.25),(T15*0.25),(U15*0.2),(V15*0.2),(W15*0.1))</f>
        <v>6.8249999999999993</v>
      </c>
      <c r="Y15" s="108"/>
      <c r="Z15" s="88">
        <f>X15-Y15</f>
        <v>6.8249999999999993</v>
      </c>
      <c r="AA15" s="109"/>
      <c r="AB15" s="89">
        <f>SUM((L15*0.25)+(Q15*0.5)+(Z15*0.25))</f>
        <v>6.1112500000000001</v>
      </c>
      <c r="AC15" s="66">
        <v>3</v>
      </c>
    </row>
    <row r="16" spans="1:50" ht="15" customHeight="1">
      <c r="A16" s="64">
        <v>113</v>
      </c>
      <c r="B16" t="s">
        <v>106</v>
      </c>
      <c r="C16" s="126"/>
      <c r="D16" s="126"/>
      <c r="E16" s="126"/>
      <c r="F16" s="78"/>
      <c r="G16" s="78"/>
      <c r="H16" s="78"/>
      <c r="I16" s="78"/>
      <c r="J16" s="78"/>
      <c r="K16" s="78"/>
      <c r="L16" s="78"/>
      <c r="M16" s="80"/>
      <c r="N16" s="60"/>
      <c r="O16" s="60"/>
      <c r="P16" s="60"/>
      <c r="Q16" s="60"/>
      <c r="R16" s="106"/>
      <c r="S16" s="78"/>
      <c r="T16" s="78"/>
      <c r="U16" s="78"/>
      <c r="V16" s="78"/>
      <c r="W16" s="78"/>
      <c r="X16" s="78"/>
      <c r="Y16" s="78"/>
      <c r="Z16" s="78"/>
      <c r="AA16" s="73"/>
      <c r="AB16" s="107"/>
      <c r="AC16" s="80"/>
    </row>
    <row r="17" spans="1:29" ht="15" customHeight="1">
      <c r="A17" s="64">
        <v>114</v>
      </c>
      <c r="B17" t="s">
        <v>115</v>
      </c>
      <c r="C17" t="s">
        <v>105</v>
      </c>
      <c r="D17" t="s">
        <v>98</v>
      </c>
      <c r="E17" t="s">
        <v>96</v>
      </c>
      <c r="F17" s="78"/>
      <c r="G17" s="85">
        <v>6</v>
      </c>
      <c r="H17" s="85">
        <v>6</v>
      </c>
      <c r="I17" s="85">
        <v>7</v>
      </c>
      <c r="J17" s="85">
        <v>8</v>
      </c>
      <c r="K17" s="85">
        <v>9</v>
      </c>
      <c r="L17" s="90">
        <f>SUM((G17*0.3),(H17*0.25),(I17*0.25),(J17*0.15),(K17*0.05))</f>
        <v>6.7</v>
      </c>
      <c r="M17" s="78"/>
      <c r="N17" s="52">
        <v>5.27</v>
      </c>
      <c r="O17" s="14">
        <f>N17</f>
        <v>5.27</v>
      </c>
      <c r="P17" s="28"/>
      <c r="Q17" s="14">
        <f>O17-P17</f>
        <v>5.27</v>
      </c>
      <c r="R17" s="106"/>
      <c r="S17" s="108">
        <v>5.5</v>
      </c>
      <c r="T17" s="108">
        <v>4.5</v>
      </c>
      <c r="U17" s="108">
        <v>6</v>
      </c>
      <c r="V17" s="108">
        <v>6</v>
      </c>
      <c r="W17" s="108">
        <v>5</v>
      </c>
      <c r="X17" s="90">
        <f>SUM((S17*0.25),(T17*0.25),(U17*0.2),(V17*0.2),(W17*0.1))</f>
        <v>5.4</v>
      </c>
      <c r="Y17" s="108"/>
      <c r="Z17" s="88">
        <f>X17-Y17</f>
        <v>5.4</v>
      </c>
      <c r="AA17" s="109"/>
      <c r="AB17" s="89">
        <f>SUM((L17*0.25)+(Q17*0.5)+(Z17*0.25))</f>
        <v>5.66</v>
      </c>
      <c r="AC17" s="66">
        <v>4</v>
      </c>
    </row>
    <row r="18" spans="1:29">
      <c r="A18" s="83"/>
      <c r="B18" s="92"/>
      <c r="C18" s="92"/>
      <c r="D18" s="92"/>
      <c r="E18" s="92"/>
      <c r="F18" s="92"/>
      <c r="N18" s="67"/>
      <c r="O18" s="67"/>
      <c r="P18" s="67"/>
      <c r="Q18" s="67"/>
      <c r="R18" s="67"/>
      <c r="AB18" s="67"/>
    </row>
    <row r="19" spans="1:29">
      <c r="B19" s="92"/>
      <c r="C19" s="115"/>
      <c r="D19" s="115"/>
      <c r="E19" s="92"/>
      <c r="F19" s="92"/>
    </row>
    <row r="20" spans="1:29">
      <c r="B20" s="92"/>
    </row>
  </sheetData>
  <mergeCells count="1">
    <mergeCell ref="A3:B3"/>
  </mergeCells>
  <phoneticPr fontId="10" type="noConversion"/>
  <pageMargins left="0.70866141732283505" right="0.70866141732283505" top="0.74803149606299202" bottom="0.74803149606299202" header="0.31496062992126" footer="0.31496062992126"/>
  <pageSetup paperSize="9" scale="120" fitToHeight="0" orientation="landscape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44</vt:i4>
      </vt:variant>
    </vt:vector>
  </HeadingPairs>
  <TitlesOfParts>
    <vt:vector size="67" baseType="lpstr">
      <vt:lpstr>Notes</vt:lpstr>
      <vt:lpstr>Open</vt:lpstr>
      <vt:lpstr>Advanced</vt:lpstr>
      <vt:lpstr>Intermediate</vt:lpstr>
      <vt:lpstr>Novice</vt:lpstr>
      <vt:lpstr>PreNovice</vt:lpstr>
      <vt:lpstr>Preliminary</vt:lpstr>
      <vt:lpstr>Introductory</vt:lpstr>
      <vt:lpstr>PDD Inter</vt:lpstr>
      <vt:lpstr>PDD Off</vt:lpstr>
      <vt:lpstr>PDD Any</vt:lpstr>
      <vt:lpstr>PDD Part'n</vt:lpstr>
      <vt:lpstr>SQ NOV-INT</vt:lpstr>
      <vt:lpstr>SQ Prel</vt:lpstr>
      <vt:lpstr>SQ Canter</vt:lpstr>
      <vt:lpstr>SQ Walk</vt:lpstr>
      <vt:lpstr>Barrell IND 18</vt:lpstr>
      <vt:lpstr>Barrell IND 19</vt:lpstr>
      <vt:lpstr>Barrell IND 20</vt:lpstr>
      <vt:lpstr>Barrell PDD 21</vt:lpstr>
      <vt:lpstr>Barrell PDD 22</vt:lpstr>
      <vt:lpstr>Barrell PDD 23</vt:lpstr>
      <vt:lpstr>Barrell PDD 24</vt:lpstr>
      <vt:lpstr>Advanced!Print_Area</vt:lpstr>
      <vt:lpstr>'Barrell IND 18'!Print_Area</vt:lpstr>
      <vt:lpstr>'Barrell IND 19'!Print_Area</vt:lpstr>
      <vt:lpstr>'Barrell IND 20'!Print_Area</vt:lpstr>
      <vt:lpstr>'Barrell PDD 21'!Print_Area</vt:lpstr>
      <vt:lpstr>'Barrell PDD 22'!Print_Area</vt:lpstr>
      <vt:lpstr>'Barrell PDD 23'!Print_Area</vt:lpstr>
      <vt:lpstr>'Barrell PDD 24'!Print_Area</vt:lpstr>
      <vt:lpstr>Intermediate!Print_Area</vt:lpstr>
      <vt:lpstr>Introductory!Print_Area</vt:lpstr>
      <vt:lpstr>Novice!Print_Area</vt:lpstr>
      <vt:lpstr>Open!Print_Area</vt:lpstr>
      <vt:lpstr>'PDD Any'!Print_Area</vt:lpstr>
      <vt:lpstr>'PDD Inter'!Print_Area</vt:lpstr>
      <vt:lpstr>'PDD Off'!Print_Area</vt:lpstr>
      <vt:lpstr>'PDD Part''n'!Print_Area</vt:lpstr>
      <vt:lpstr>Preliminary!Print_Area</vt:lpstr>
      <vt:lpstr>PreNovice!Print_Area</vt:lpstr>
      <vt:lpstr>'SQ Canter'!Print_Area</vt:lpstr>
      <vt:lpstr>'SQ NOV-INT'!Print_Area</vt:lpstr>
      <vt:lpstr>'SQ Prel'!Print_Area</vt:lpstr>
      <vt:lpstr>'SQ Walk'!Print_Area</vt:lpstr>
      <vt:lpstr>Advanced!Print_Titles</vt:lpstr>
      <vt:lpstr>'Barrell IND 18'!Print_Titles</vt:lpstr>
      <vt:lpstr>'Barrell IND 19'!Print_Titles</vt:lpstr>
      <vt:lpstr>'Barrell IND 20'!Print_Titles</vt:lpstr>
      <vt:lpstr>'Barrell PDD 21'!Print_Titles</vt:lpstr>
      <vt:lpstr>'Barrell PDD 22'!Print_Titles</vt:lpstr>
      <vt:lpstr>'Barrell PDD 23'!Print_Titles</vt:lpstr>
      <vt:lpstr>'Barrell PDD 24'!Print_Titles</vt:lpstr>
      <vt:lpstr>Intermediate!Print_Titles</vt:lpstr>
      <vt:lpstr>Introductory!Print_Titles</vt:lpstr>
      <vt:lpstr>Novice!Print_Titles</vt:lpstr>
      <vt:lpstr>Open!Print_Titles</vt:lpstr>
      <vt:lpstr>'PDD Any'!Print_Titles</vt:lpstr>
      <vt:lpstr>'PDD Inter'!Print_Titles</vt:lpstr>
      <vt:lpstr>'PDD Off'!Print_Titles</vt:lpstr>
      <vt:lpstr>'PDD Part''n'!Print_Titles</vt:lpstr>
      <vt:lpstr>Preliminary!Print_Titles</vt:lpstr>
      <vt:lpstr>PreNovice!Print_Titles</vt:lpstr>
      <vt:lpstr>'SQ Canter'!Print_Titles</vt:lpstr>
      <vt:lpstr>'SQ NOV-INT'!Print_Titles</vt:lpstr>
      <vt:lpstr>'SQ Prel'!Print_Titles</vt:lpstr>
      <vt:lpstr>'SQ Walk'!Print_Titles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Finance</cp:lastModifiedBy>
  <cp:lastPrinted>2017-05-08T00:08:32Z</cp:lastPrinted>
  <dcterms:created xsi:type="dcterms:W3CDTF">2015-05-03T01:56:20Z</dcterms:created>
  <dcterms:modified xsi:type="dcterms:W3CDTF">2017-05-08T00:17:48Z</dcterms:modified>
</cp:coreProperties>
</file>