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230" activeTab="3"/>
  </bookViews>
  <sheets>
    <sheet name="Prelim IND" sheetId="1" r:id="rId1"/>
    <sheet name="PreNov IND" sheetId="2" r:id="rId2"/>
    <sheet name="Novice IND" sheetId="3" r:id="rId3"/>
    <sheet name="Interm IND" sheetId="4" r:id="rId4"/>
    <sheet name="Adv IND" sheetId="7" r:id="rId5"/>
    <sheet name="PDD Walk (A)" sheetId="8" r:id="rId6"/>
    <sheet name="PDD Walk (B)" sheetId="10" r:id="rId7"/>
    <sheet name="PDD Int" sheetId="11" r:id="rId8"/>
    <sheet name="Prelim Squad Comp" sheetId="12" r:id="rId9"/>
    <sheet name="Prelim Squad Free" sheetId="13" r:id="rId10"/>
  </sheets>
  <definedNames>
    <definedName name="_xlnm.Print_Area" localSheetId="4">'Adv IND'!$AX:$BC</definedName>
    <definedName name="_xlnm.Print_Area" localSheetId="3">'Interm IND'!$AS:$AX</definedName>
    <definedName name="_xlnm.Print_Area" localSheetId="2">'Novice IND'!$AU:$AZ</definedName>
    <definedName name="_xlnm.Print_Area" localSheetId="7">'PDD Int'!$AD:$AE</definedName>
    <definedName name="_xlnm.Print_Area" localSheetId="5">'PDD Walk (A)'!$AD:$AE</definedName>
    <definedName name="_xlnm.Print_Area" localSheetId="6">'PDD Walk (B)'!$AD:$AE</definedName>
    <definedName name="_xlnm.Print_Area" localSheetId="0">'Prelim IND'!$AV:$BA</definedName>
    <definedName name="_xlnm.Print_Area" localSheetId="8">'Prelim Squad Comp'!$Z:$AA</definedName>
    <definedName name="_xlnm.Print_Area" localSheetId="9">'Prelim Squad Free'!$AB:$AC</definedName>
    <definedName name="_xlnm.Print_Area" localSheetId="1">'PreNov IND'!$AV:$BA</definedName>
    <definedName name="_xlnm.Print_Titles" localSheetId="4">'Adv IND'!$A:$E,'Adv IND'!$1:$6</definedName>
    <definedName name="_xlnm.Print_Titles" localSheetId="3">'Interm IND'!$A:$E,'Interm IND'!$1:$6</definedName>
    <definedName name="_xlnm.Print_Titles" localSheetId="2">'Novice IND'!$A:$E,'Novice IND'!$1:$6</definedName>
    <definedName name="_xlnm.Print_Titles" localSheetId="7">'PDD Int'!$A:$E,'PDD Int'!$1:$6</definedName>
    <definedName name="_xlnm.Print_Titles" localSheetId="5">'PDD Walk (A)'!$A:$E,'PDD Walk (A)'!$1:$6</definedName>
    <definedName name="_xlnm.Print_Titles" localSheetId="6">'PDD Walk (B)'!$A:$E,'PDD Walk (B)'!$1:$6</definedName>
    <definedName name="_xlnm.Print_Titles" localSheetId="0">'Prelim IND'!$A:$E,'Prelim IND'!$1:$5</definedName>
    <definedName name="_xlnm.Print_Titles" localSheetId="8">'Prelim Squad Comp'!$A:$E,'Prelim Squad Comp'!$1:$6</definedName>
    <definedName name="_xlnm.Print_Titles" localSheetId="9">'Prelim Squad Free'!$A:$E,'Prelim Squad Free'!$1:$6</definedName>
    <definedName name="_xlnm.Print_Titles" localSheetId="1">'PreNov IND'!$A:$E,'PreNov IND'!$1:$6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10" l="1"/>
  <c r="AA12" i="1"/>
  <c r="AC12" i="1" s="1"/>
  <c r="AA10" i="1"/>
  <c r="AA15" i="1"/>
  <c r="AA16" i="1"/>
  <c r="AR12" i="1"/>
  <c r="AT12" i="1" s="1"/>
  <c r="AM12" i="1"/>
  <c r="AN12" i="1" s="1"/>
  <c r="T12" i="1"/>
  <c r="M12" i="1"/>
  <c r="AV12" i="1" l="1"/>
  <c r="AX12" i="1"/>
  <c r="X16" i="13"/>
  <c r="M25" i="12"/>
  <c r="W23" i="12"/>
  <c r="W22" i="12"/>
  <c r="W21" i="12"/>
  <c r="W20" i="12"/>
  <c r="W19" i="12"/>
  <c r="W18" i="12"/>
  <c r="Z11" i="11"/>
  <c r="AB11" i="11" s="1"/>
  <c r="AB11" i="10"/>
  <c r="T11" i="10"/>
  <c r="V11" i="10" s="1"/>
  <c r="M11" i="10"/>
  <c r="Z13" i="10"/>
  <c r="Z13" i="8"/>
  <c r="Z11" i="8"/>
  <c r="AB11" i="8" s="1"/>
  <c r="T11" i="8"/>
  <c r="V11" i="8" s="1"/>
  <c r="M11" i="8"/>
  <c r="AO13" i="4"/>
  <c r="AQ13" i="4" s="1"/>
  <c r="AJ13" i="4"/>
  <c r="AK13" i="4" s="1"/>
  <c r="AA13" i="4"/>
  <c r="T13" i="4"/>
  <c r="M13" i="4"/>
  <c r="AO16" i="4"/>
  <c r="AQ16" i="4" s="1"/>
  <c r="AJ16" i="4"/>
  <c r="AK16" i="4" s="1"/>
  <c r="AA16" i="4"/>
  <c r="T16" i="4"/>
  <c r="AU16" i="4" s="1"/>
  <c r="M16" i="4"/>
  <c r="AO12" i="4"/>
  <c r="AQ12" i="4" s="1"/>
  <c r="AJ12" i="4"/>
  <c r="AK12" i="4" s="1"/>
  <c r="AA12" i="4"/>
  <c r="T12" i="4"/>
  <c r="M12" i="4"/>
  <c r="AO14" i="4"/>
  <c r="AQ14" i="4" s="1"/>
  <c r="AJ14" i="4"/>
  <c r="AK14" i="4" s="1"/>
  <c r="AA14" i="4"/>
  <c r="T14" i="4"/>
  <c r="AU14" i="4" s="1"/>
  <c r="M14" i="4"/>
  <c r="AO11" i="4"/>
  <c r="AQ11" i="4" s="1"/>
  <c r="AJ11" i="4"/>
  <c r="AK11" i="4" s="1"/>
  <c r="AA11" i="4"/>
  <c r="T11" i="4"/>
  <c r="M11" i="4"/>
  <c r="AO10" i="4"/>
  <c r="AQ10" i="4" s="1"/>
  <c r="AJ10" i="4"/>
  <c r="AK10" i="4" s="1"/>
  <c r="AA10" i="4"/>
  <c r="T10" i="4"/>
  <c r="M10" i="4"/>
  <c r="AO15" i="4"/>
  <c r="AQ15" i="4" s="1"/>
  <c r="AQ10" i="3"/>
  <c r="AS10" i="3" s="1"/>
  <c r="AL10" i="3"/>
  <c r="AM10" i="3" s="1"/>
  <c r="AA10" i="3"/>
  <c r="AC10" i="3" s="1"/>
  <c r="T10" i="3"/>
  <c r="M10" i="3"/>
  <c r="AQ12" i="3"/>
  <c r="AS12" i="3" s="1"/>
  <c r="AL12" i="3"/>
  <c r="AM12" i="3" s="1"/>
  <c r="AA12" i="3"/>
  <c r="AC12" i="3" s="1"/>
  <c r="T12" i="3"/>
  <c r="M12" i="3"/>
  <c r="AQ13" i="3"/>
  <c r="AS13" i="3" s="1"/>
  <c r="AL13" i="3"/>
  <c r="AM13" i="3" s="1"/>
  <c r="AA13" i="3"/>
  <c r="AC13" i="3" s="1"/>
  <c r="T13" i="3"/>
  <c r="M13" i="3"/>
  <c r="AQ11" i="3"/>
  <c r="AR13" i="2"/>
  <c r="AT13" i="2" s="1"/>
  <c r="AM13" i="2"/>
  <c r="AN13" i="2" s="1"/>
  <c r="AA13" i="2"/>
  <c r="AC13" i="2" s="1"/>
  <c r="T13" i="2"/>
  <c r="M13" i="2"/>
  <c r="AR12" i="2"/>
  <c r="AT12" i="2" s="1"/>
  <c r="AM12" i="2"/>
  <c r="AN12" i="2" s="1"/>
  <c r="AA12" i="2"/>
  <c r="AC12" i="2" s="1"/>
  <c r="T12" i="2"/>
  <c r="M12" i="2"/>
  <c r="AR10" i="2"/>
  <c r="AT10" i="2" s="1"/>
  <c r="AM10" i="2"/>
  <c r="AN10" i="2" s="1"/>
  <c r="AA10" i="2"/>
  <c r="AC10" i="2" s="1"/>
  <c r="T10" i="2"/>
  <c r="M10" i="2"/>
  <c r="AR11" i="2"/>
  <c r="AR11" i="1"/>
  <c r="M11" i="1"/>
  <c r="AR13" i="1"/>
  <c r="AT13" i="1" s="1"/>
  <c r="AR14" i="1"/>
  <c r="AT14" i="1" s="1"/>
  <c r="AR10" i="1"/>
  <c r="AT10" i="1" s="1"/>
  <c r="AR15" i="1"/>
  <c r="AT15" i="1" s="1"/>
  <c r="AR16" i="1"/>
  <c r="AT16" i="1" s="1"/>
  <c r="AM13" i="1"/>
  <c r="AN13" i="1" s="1"/>
  <c r="AA13" i="1"/>
  <c r="AC13" i="1" s="1"/>
  <c r="T13" i="1"/>
  <c r="M13" i="1"/>
  <c r="AM14" i="1"/>
  <c r="AN14" i="1" s="1"/>
  <c r="AA14" i="1"/>
  <c r="AC14" i="1" s="1"/>
  <c r="T14" i="1"/>
  <c r="M14" i="1"/>
  <c r="AM10" i="1"/>
  <c r="AN10" i="1" s="1"/>
  <c r="AC10" i="1"/>
  <c r="T10" i="1"/>
  <c r="M10" i="1"/>
  <c r="AM15" i="1"/>
  <c r="AN15" i="1" s="1"/>
  <c r="AC15" i="1"/>
  <c r="T15" i="1"/>
  <c r="M15" i="1"/>
  <c r="AM16" i="1"/>
  <c r="AN16" i="1" s="1"/>
  <c r="AC16" i="1"/>
  <c r="T16" i="1"/>
  <c r="M16" i="1"/>
  <c r="AD11" i="10" l="1"/>
  <c r="AD11" i="8"/>
  <c r="AU12" i="4"/>
  <c r="AU10" i="4"/>
  <c r="AU11" i="4"/>
  <c r="AU13" i="4"/>
  <c r="AS16" i="4"/>
  <c r="AW16" i="4" s="1"/>
  <c r="AS10" i="4"/>
  <c r="AW10" i="4" s="1"/>
  <c r="AU12" i="3"/>
  <c r="AW10" i="3"/>
  <c r="AZ12" i="1"/>
  <c r="AV14" i="1"/>
  <c r="AV15" i="1"/>
  <c r="AV12" i="2"/>
  <c r="AV16" i="1"/>
  <c r="AV13" i="1"/>
  <c r="AX16" i="1"/>
  <c r="AU10" i="3"/>
  <c r="AX13" i="2"/>
  <c r="AX10" i="2"/>
  <c r="W25" i="12"/>
  <c r="X25" i="12" s="1"/>
  <c r="Z25" i="12" s="1"/>
  <c r="AS11" i="4"/>
  <c r="AS13" i="4"/>
  <c r="AS14" i="4"/>
  <c r="AW14" i="4" s="1"/>
  <c r="AS12" i="4"/>
  <c r="AW12" i="4" s="1"/>
  <c r="AU13" i="3"/>
  <c r="AW13" i="3"/>
  <c r="AW12" i="3"/>
  <c r="AV10" i="2"/>
  <c r="AX12" i="2"/>
  <c r="AV13" i="2"/>
  <c r="AX13" i="1"/>
  <c r="AX15" i="1"/>
  <c r="AZ15" i="1" s="1"/>
  <c r="AV10" i="1"/>
  <c r="AX10" i="1"/>
  <c r="AX14" i="1"/>
  <c r="AR11" i="7"/>
  <c r="AT11" i="7" s="1"/>
  <c r="AV11" i="7" s="1"/>
  <c r="AM11" i="7"/>
  <c r="AN11" i="7" s="1"/>
  <c r="AA11" i="7"/>
  <c r="AC11" i="7" s="1"/>
  <c r="T11" i="7"/>
  <c r="M11" i="7"/>
  <c r="AR10" i="7"/>
  <c r="AW11" i="4" l="1"/>
  <c r="AW13" i="4"/>
  <c r="AY12" i="3"/>
  <c r="AY10" i="3"/>
  <c r="AZ12" i="2"/>
  <c r="AZ10" i="2"/>
  <c r="AZ13" i="1"/>
  <c r="AZ14" i="1"/>
  <c r="AZ16" i="1"/>
  <c r="AX11" i="7"/>
  <c r="AZ13" i="2"/>
  <c r="AY13" i="3"/>
  <c r="AZ10" i="1"/>
  <c r="AZ11" i="7"/>
  <c r="Z16" i="13"/>
  <c r="I5" i="13"/>
  <c r="W5" i="13"/>
  <c r="I5" i="1"/>
  <c r="P5" i="1"/>
  <c r="T16" i="13"/>
  <c r="M16" i="13"/>
  <c r="AC2" i="13"/>
  <c r="AC1" i="13"/>
  <c r="M17" i="12"/>
  <c r="W15" i="12"/>
  <c r="W14" i="12"/>
  <c r="W13" i="12"/>
  <c r="W12" i="12"/>
  <c r="W11" i="12"/>
  <c r="W10" i="12"/>
  <c r="Q5" i="12"/>
  <c r="J5" i="12"/>
  <c r="AA2" i="12"/>
  <c r="AA1" i="12"/>
  <c r="T11" i="11"/>
  <c r="V11" i="11" s="1"/>
  <c r="Y5" i="11"/>
  <c r="M11" i="11"/>
  <c r="I5" i="11"/>
  <c r="AE2" i="11"/>
  <c r="AE1" i="11"/>
  <c r="BB11" i="7" l="1"/>
  <c r="W17" i="12"/>
  <c r="X17" i="12" s="1"/>
  <c r="Z17" i="12" s="1"/>
  <c r="AB16" i="13"/>
  <c r="AD11" i="11"/>
  <c r="AB13" i="10" l="1"/>
  <c r="Y5" i="10"/>
  <c r="Y5" i="8"/>
  <c r="AM10" i="7"/>
  <c r="AQ5" i="7"/>
  <c r="AN5" i="4"/>
  <c r="AP5" i="3"/>
  <c r="AQ5" i="2"/>
  <c r="AQ5" i="1"/>
  <c r="AT10" i="7" l="1"/>
  <c r="AV10" i="7" s="1"/>
  <c r="AB13" i="8"/>
  <c r="T13" i="10"/>
  <c r="V13" i="10" s="1"/>
  <c r="M13" i="10"/>
  <c r="I5" i="10"/>
  <c r="AE2" i="10"/>
  <c r="AE1" i="10"/>
  <c r="T13" i="8"/>
  <c r="V13" i="8" s="1"/>
  <c r="M13" i="8"/>
  <c r="I5" i="8"/>
  <c r="AE2" i="8"/>
  <c r="AE1" i="8"/>
  <c r="AN10" i="7"/>
  <c r="AA10" i="7"/>
  <c r="AC10" i="7" s="1"/>
  <c r="T10" i="7"/>
  <c r="M10" i="7"/>
  <c r="AG5" i="7"/>
  <c r="V6" i="7"/>
  <c r="P5" i="7"/>
  <c r="I5" i="7"/>
  <c r="BC2" i="7"/>
  <c r="BC1" i="7"/>
  <c r="AT11" i="1"/>
  <c r="AJ15" i="4"/>
  <c r="AK15" i="4" s="1"/>
  <c r="AA15" i="4"/>
  <c r="T15" i="4"/>
  <c r="M15" i="4"/>
  <c r="AE5" i="4"/>
  <c r="W5" i="4"/>
  <c r="P5" i="4"/>
  <c r="I5" i="4"/>
  <c r="AX2" i="4"/>
  <c r="AX1" i="4"/>
  <c r="AL11" i="3"/>
  <c r="AM11" i="3" s="1"/>
  <c r="AA11" i="3"/>
  <c r="AC11" i="3" s="1"/>
  <c r="T11" i="3"/>
  <c r="M11" i="3"/>
  <c r="AG5" i="3"/>
  <c r="W5" i="3"/>
  <c r="P5" i="3"/>
  <c r="I5" i="3"/>
  <c r="AZ2" i="3"/>
  <c r="AZ1" i="3"/>
  <c r="AM11" i="2"/>
  <c r="AN11" i="2" s="1"/>
  <c r="AA11" i="2"/>
  <c r="AC11" i="2" s="1"/>
  <c r="T11" i="2"/>
  <c r="M11" i="2"/>
  <c r="AG5" i="2"/>
  <c r="W5" i="2"/>
  <c r="P5" i="2"/>
  <c r="I5" i="2"/>
  <c r="BA2" i="2"/>
  <c r="BA1" i="2"/>
  <c r="AM11" i="1"/>
  <c r="AN11" i="1" s="1"/>
  <c r="AA11" i="1"/>
  <c r="AC11" i="1" s="1"/>
  <c r="T11" i="1"/>
  <c r="AG5" i="1"/>
  <c r="W5" i="1"/>
  <c r="BA2" i="1"/>
  <c r="BA1" i="1"/>
  <c r="AU15" i="4" l="1"/>
  <c r="AD13" i="10"/>
  <c r="AX10" i="7"/>
  <c r="AU11" i="3"/>
  <c r="AZ10" i="7"/>
  <c r="AD13" i="8"/>
  <c r="AX11" i="1"/>
  <c r="AS15" i="4"/>
  <c r="AW15" i="4" s="1"/>
  <c r="AV11" i="2"/>
  <c r="AV11" i="1"/>
  <c r="BB10" i="7" l="1"/>
  <c r="AZ11" i="1"/>
  <c r="BA12" i="1" s="1"/>
  <c r="AX15" i="4" l="1"/>
  <c r="AX11" i="4"/>
  <c r="AX10" i="4"/>
  <c r="AX14" i="4"/>
  <c r="AX13" i="4"/>
  <c r="AX12" i="4"/>
  <c r="BC10" i="7"/>
  <c r="BC11" i="7"/>
  <c r="BA11" i="1"/>
  <c r="BA14" i="1"/>
  <c r="BA15" i="1"/>
  <c r="BA10" i="1"/>
  <c r="BA13" i="1"/>
  <c r="AT11" i="2"/>
  <c r="AX11" i="2" s="1"/>
  <c r="AZ11" i="2" s="1"/>
  <c r="BA11" i="2" l="1"/>
  <c r="BA10" i="2"/>
  <c r="BA12" i="2"/>
  <c r="BA13" i="2"/>
  <c r="AS11" i="3"/>
  <c r="AW11" i="3" s="1"/>
  <c r="AY11" i="3" s="1"/>
  <c r="AZ11" i="3" l="1"/>
  <c r="AZ12" i="3"/>
  <c r="AZ10" i="3"/>
  <c r="AZ13" i="3"/>
</calcChain>
</file>

<file path=xl/sharedStrings.xml><?xml version="1.0" encoding="utf-8"?>
<sst xmlns="http://schemas.openxmlformats.org/spreadsheetml/2006/main" count="755" uniqueCount="159">
  <si>
    <t>Judge A:</t>
  </si>
  <si>
    <t>Judge B:</t>
  </si>
  <si>
    <t>Date</t>
  </si>
  <si>
    <t>Freestyle</t>
  </si>
  <si>
    <t>Preliminary Individual</t>
  </si>
  <si>
    <t>Judge A</t>
  </si>
  <si>
    <t>Judge at B:</t>
  </si>
  <si>
    <t>Judge B</t>
  </si>
  <si>
    <t>Final Scores</t>
  </si>
  <si>
    <t xml:space="preserve">Class </t>
  </si>
  <si>
    <t>Horse</t>
  </si>
  <si>
    <t>Artistic</t>
  </si>
  <si>
    <t>Deduct</t>
  </si>
  <si>
    <t>Technique</t>
  </si>
  <si>
    <t>Compulsory</t>
  </si>
  <si>
    <t>Overall</t>
  </si>
  <si>
    <t>No.</t>
  </si>
  <si>
    <t>Vaulter</t>
  </si>
  <si>
    <t>Lunger</t>
  </si>
  <si>
    <t>A1</t>
  </si>
  <si>
    <t>A2</t>
  </si>
  <si>
    <t>A3</t>
  </si>
  <si>
    <t>A4</t>
  </si>
  <si>
    <t>A5</t>
  </si>
  <si>
    <t>C1</t>
  </si>
  <si>
    <t>C2</t>
  </si>
  <si>
    <t>C3</t>
  </si>
  <si>
    <t>C4</t>
  </si>
  <si>
    <t>C5</t>
  </si>
  <si>
    <t>Art.</t>
  </si>
  <si>
    <t>Deductions</t>
  </si>
  <si>
    <t>Final</t>
  </si>
  <si>
    <t>V'ltOn</t>
  </si>
  <si>
    <t>Bas S</t>
  </si>
  <si>
    <t>1/2 Flag</t>
  </si>
  <si>
    <t>Plank</t>
  </si>
  <si>
    <t>Seat In</t>
  </si>
  <si>
    <t>Seat Out</t>
  </si>
  <si>
    <t>Kneel</t>
  </si>
  <si>
    <t>Vlt Off</t>
  </si>
  <si>
    <t>Sub</t>
  </si>
  <si>
    <t>Ex Sc</t>
  </si>
  <si>
    <t>Perf</t>
  </si>
  <si>
    <t>falls</t>
  </si>
  <si>
    <t>Score</t>
  </si>
  <si>
    <t>Place</t>
  </si>
  <si>
    <t>Pre Novice Individual</t>
  </si>
  <si>
    <t>Novice Individual</t>
  </si>
  <si>
    <t>Flag</t>
  </si>
  <si>
    <t>Stand</t>
  </si>
  <si>
    <t>Sw Fwd</t>
  </si>
  <si>
    <t>1/2 Mill</t>
  </si>
  <si>
    <t>Sw Bwd</t>
  </si>
  <si>
    <t>Mill</t>
  </si>
  <si>
    <t>S Fwd</t>
  </si>
  <si>
    <t>S Bwd</t>
  </si>
  <si>
    <t>Swing</t>
  </si>
  <si>
    <t>DoD</t>
  </si>
  <si>
    <t>Advanced Individual</t>
  </si>
  <si>
    <t>Intermediate Individual</t>
  </si>
  <si>
    <t>COMPULSORIES</t>
  </si>
  <si>
    <t>FREESTYLE</t>
  </si>
  <si>
    <t>PDD Walk (A)</t>
  </si>
  <si>
    <t>Art</t>
  </si>
  <si>
    <t>Primary &amp; Secondary</t>
  </si>
  <si>
    <t>School</t>
  </si>
  <si>
    <t>Exerc</t>
  </si>
  <si>
    <t>Jenny Scott</t>
  </si>
  <si>
    <t>Robyn Bruderer</t>
  </si>
  <si>
    <t>Secondary</t>
  </si>
  <si>
    <t>PDD Walk (B)</t>
  </si>
  <si>
    <t>PDD Intermed</t>
  </si>
  <si>
    <t>Bronagh Miskelly</t>
  </si>
  <si>
    <t>Caitlin Fraser</t>
  </si>
  <si>
    <t>Kingston Legato</t>
  </si>
  <si>
    <t>Lyn Lynch</t>
  </si>
  <si>
    <t>Bede Polding College</t>
  </si>
  <si>
    <t>Arndell Anglican College</t>
  </si>
  <si>
    <t>Judge at A</t>
  </si>
  <si>
    <t>Judge at B</t>
  </si>
  <si>
    <t>Class</t>
  </si>
  <si>
    <t>Div. by</t>
  </si>
  <si>
    <t>V'lt Off</t>
  </si>
  <si>
    <t>Total</t>
  </si>
  <si>
    <t>No&amp;Ex</t>
  </si>
  <si>
    <t>R1</t>
  </si>
  <si>
    <t>Prelim Squad Freestyle</t>
  </si>
  <si>
    <t>Prelim Squad Compulsories</t>
  </si>
  <si>
    <t>2017 ENSW INTERSCHOOL STATE CHAMPIONSHIPS</t>
  </si>
  <si>
    <t>Ginger Kennett</t>
  </si>
  <si>
    <t>DONATI3</t>
  </si>
  <si>
    <t>Georgie Kennett</t>
  </si>
  <si>
    <t>Frensham</t>
  </si>
  <si>
    <t>Bella Napthali</t>
  </si>
  <si>
    <t>EP MORGAN</t>
  </si>
  <si>
    <t>Kerri Wilson</t>
  </si>
  <si>
    <t>Chevalier College</t>
  </si>
  <si>
    <t>Year</t>
  </si>
  <si>
    <t>Isabelle Brandy</t>
  </si>
  <si>
    <t>GLENROY</t>
  </si>
  <si>
    <t>Sally  Paragalli</t>
  </si>
  <si>
    <t>Cronulla Public</t>
  </si>
  <si>
    <t>Melinda Brandy</t>
  </si>
  <si>
    <t>Lucia Iliani</t>
  </si>
  <si>
    <t>St Paul's Primary School Moss Vale</t>
  </si>
  <si>
    <t>Madelaine O'hare</t>
  </si>
  <si>
    <t>KAMILAROI YORKSHIRE</t>
  </si>
  <si>
    <t>Dodi Rogan</t>
  </si>
  <si>
    <t>St Pauls Cranebrook</t>
  </si>
  <si>
    <t>Charlotte Foster</t>
  </si>
  <si>
    <t>St Marys War Memorial School</t>
  </si>
  <si>
    <t>Violet Levett</t>
  </si>
  <si>
    <t>Kurrajong East</t>
  </si>
  <si>
    <t xml:space="preserve">2017 ENSW INTERSCHOOL </t>
  </si>
  <si>
    <t>STATE CHAMPIONSHIPS</t>
  </si>
  <si>
    <t>Hope Beetson</t>
  </si>
  <si>
    <t>KINGSTON LEGATO</t>
  </si>
  <si>
    <t xml:space="preserve">Lyn Lynch </t>
  </si>
  <si>
    <t>Hawkesbury High School</t>
  </si>
  <si>
    <t>Ella Fin</t>
  </si>
  <si>
    <t>Amanda Lee</t>
  </si>
  <si>
    <t>Oran Park Anglican College</t>
  </si>
  <si>
    <t>Lily Mckenzie</t>
  </si>
  <si>
    <t>KANEMBO BRONZE</t>
  </si>
  <si>
    <t>Tanya Foster</t>
  </si>
  <si>
    <t>Wagga Wagga High School</t>
  </si>
  <si>
    <t>Lucia Rogan</t>
  </si>
  <si>
    <t>Sophia Pernice</t>
  </si>
  <si>
    <t>Madison Foster</t>
  </si>
  <si>
    <t>Gipsy Foster</t>
  </si>
  <si>
    <t>Kildare Catholic College</t>
  </si>
  <si>
    <t>Tegan Davis</t>
  </si>
  <si>
    <t>Charlotte Lee</t>
  </si>
  <si>
    <t>Wollondilly Anglican College</t>
  </si>
  <si>
    <t>Elysa O'Hanlon</t>
  </si>
  <si>
    <t>The Glenbrook Centre</t>
  </si>
  <si>
    <t>Claire Stevens</t>
  </si>
  <si>
    <t>MACQUARIE VIEW JAMAL</t>
  </si>
  <si>
    <t>Narrabundah College</t>
  </si>
  <si>
    <t>Rachael Mackey</t>
  </si>
  <si>
    <t>Canberra Girls Grammar School</t>
  </si>
  <si>
    <t>Orlagh Fitzgerald</t>
  </si>
  <si>
    <t>Denison College</t>
  </si>
  <si>
    <t>Jamie Haste</t>
  </si>
  <si>
    <t>Barker College</t>
  </si>
  <si>
    <t>Sally Paragalli</t>
  </si>
  <si>
    <t xml:space="preserve">Gipsy Foster </t>
  </si>
  <si>
    <t>Kildare Cathlic College</t>
  </si>
  <si>
    <t>2017 ENSW INTERSCHOOL</t>
  </si>
  <si>
    <t xml:space="preserve"> STATE CHAMPIONSHIPS</t>
  </si>
  <si>
    <t xml:space="preserve">Narrubundah College </t>
  </si>
  <si>
    <t xml:space="preserve">Bronagh MisKelly </t>
  </si>
  <si>
    <t>Black Swan</t>
  </si>
  <si>
    <t>St Paul's Primary Moss Vale</t>
  </si>
  <si>
    <t>Rainbow</t>
  </si>
  <si>
    <t>Chevallier College</t>
  </si>
  <si>
    <t>Bronagh MisKelly</t>
  </si>
  <si>
    <t>SHVT</t>
  </si>
  <si>
    <t>Ella Finn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</si>
</sst>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[$-C09]dd\-mmm\-yy;@"/>
    <numFmt numFmtId="166" formatCode="[$-409]h:mm:ss\ AM/PM;@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  <xf numFmtId="0" fontId="1" fillId="0" borderId="0"/>
    <xf numFmtId="0" fontId="1" fillId="9" borderId="0" applyNumberFormat="0" applyBorder="0" applyAlignment="0" applyProtection="0"/>
  </cellStyleXfs>
  <cellXfs count="19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/>
    <xf numFmtId="164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Fill="1"/>
    <xf numFmtId="0" fontId="1" fillId="4" borderId="0" xfId="3"/>
    <xf numFmtId="164" fontId="5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0" xfId="3" applyAlignment="1">
      <alignment horizontal="center" vertical="center"/>
    </xf>
    <xf numFmtId="164" fontId="4" fillId="0" borderId="1" xfId="0" applyNumberFormat="1" applyFont="1" applyBorder="1" applyAlignment="1">
      <alignment horizontal="left"/>
    </xf>
    <xf numFmtId="0" fontId="1" fillId="4" borderId="0" xfId="3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167" fontId="6" fillId="7" borderId="0" xfId="0" applyNumberFormat="1" applyFont="1" applyFill="1"/>
    <xf numFmtId="164" fontId="4" fillId="0" borderId="0" xfId="0" applyNumberFormat="1" applyFont="1" applyFill="1"/>
    <xf numFmtId="0" fontId="4" fillId="5" borderId="0" xfId="0" applyFont="1" applyFill="1"/>
    <xf numFmtId="0" fontId="4" fillId="6" borderId="0" xfId="0" applyFont="1" applyFill="1"/>
    <xf numFmtId="167" fontId="4" fillId="8" borderId="0" xfId="0" applyNumberFormat="1" applyFont="1" applyFill="1"/>
    <xf numFmtId="167" fontId="4" fillId="7" borderId="0" xfId="0" applyNumberFormat="1" applyFont="1" applyFill="1"/>
    <xf numFmtId="167" fontId="1" fillId="4" borderId="0" xfId="3" applyNumberFormat="1"/>
    <xf numFmtId="167" fontId="4" fillId="0" borderId="0" xfId="0" applyNumberFormat="1" applyFont="1"/>
    <xf numFmtId="164" fontId="4" fillId="8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4" fillId="7" borderId="0" xfId="0" applyNumberFormat="1" applyFont="1" applyFill="1" applyAlignment="1">
      <alignment horizontal="left"/>
    </xf>
    <xf numFmtId="0" fontId="8" fillId="0" borderId="0" xfId="4" applyFont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0" xfId="3" applyAlignment="1">
      <alignment horizontal="left"/>
    </xf>
    <xf numFmtId="0" fontId="1" fillId="0" borderId="0" xfId="1" applyFill="1" applyAlignment="1">
      <alignment horizontal="left"/>
    </xf>
    <xf numFmtId="0" fontId="1" fillId="0" borderId="1" xfId="1" applyFill="1" applyBorder="1" applyAlignment="1">
      <alignment horizontal="left" vertical="center"/>
    </xf>
    <xf numFmtId="0" fontId="1" fillId="0" borderId="0" xfId="1" applyFill="1" applyAlignment="1">
      <alignment horizontal="left" vertical="center"/>
    </xf>
    <xf numFmtId="167" fontId="1" fillId="4" borderId="0" xfId="3" applyNumberFormat="1" applyAlignment="1">
      <alignment horizontal="left"/>
    </xf>
    <xf numFmtId="164" fontId="4" fillId="0" borderId="0" xfId="0" applyNumberFormat="1" applyFont="1"/>
    <xf numFmtId="164" fontId="5" fillId="0" borderId="0" xfId="0" applyNumberFormat="1" applyFont="1"/>
    <xf numFmtId="0" fontId="1" fillId="0" borderId="0" xfId="1" applyFill="1"/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1" fillId="0" borderId="0" xfId="1" applyFill="1" applyAlignment="1">
      <alignment horizontal="center" vertical="center"/>
    </xf>
    <xf numFmtId="164" fontId="4" fillId="7" borderId="0" xfId="0" applyNumberFormat="1" applyFont="1" applyFill="1"/>
    <xf numFmtId="164" fontId="5" fillId="0" borderId="1" xfId="0" applyNumberFormat="1" applyFont="1" applyBorder="1" applyAlignment="1">
      <alignment horizontal="left"/>
    </xf>
    <xf numFmtId="0" fontId="1" fillId="3" borderId="0" xfId="2" applyAlignment="1"/>
    <xf numFmtId="0" fontId="1" fillId="3" borderId="0" xfId="2"/>
    <xf numFmtId="0" fontId="2" fillId="3" borderId="0" xfId="2" applyFont="1" applyAlignment="1"/>
    <xf numFmtId="0" fontId="2" fillId="3" borderId="0" xfId="2" applyFont="1"/>
    <xf numFmtId="164" fontId="1" fillId="4" borderId="0" xfId="3" applyNumberFormat="1"/>
    <xf numFmtId="164" fontId="2" fillId="4" borderId="0" xfId="3" applyNumberFormat="1" applyFont="1"/>
    <xf numFmtId="164" fontId="1" fillId="4" borderId="0" xfId="3" applyNumberFormat="1" applyAlignment="1">
      <alignment horizontal="left"/>
    </xf>
    <xf numFmtId="164" fontId="2" fillId="4" borderId="0" xfId="3" applyNumberFormat="1" applyFont="1" applyAlignment="1">
      <alignment horizontal="left"/>
    </xf>
    <xf numFmtId="0" fontId="2" fillId="4" borderId="0" xfId="3" applyFont="1"/>
    <xf numFmtId="167" fontId="4" fillId="6" borderId="0" xfId="0" applyNumberFormat="1" applyFont="1" applyFill="1"/>
    <xf numFmtId="14" fontId="3" fillId="0" borderId="0" xfId="0" applyNumberFormat="1" applyFont="1"/>
    <xf numFmtId="0" fontId="5" fillId="0" borderId="0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4" borderId="1" xfId="3" applyBorder="1" applyAlignment="1">
      <alignment horizontal="center"/>
    </xf>
    <xf numFmtId="0" fontId="1" fillId="4" borderId="0" xfId="3" applyBorder="1" applyAlignment="1">
      <alignment horizontal="center" vertical="center"/>
    </xf>
    <xf numFmtId="0" fontId="9" fillId="0" borderId="0" xfId="5" applyFont="1" applyBorder="1" applyAlignment="1">
      <alignment horizontal="left"/>
    </xf>
    <xf numFmtId="0" fontId="9" fillId="6" borderId="0" xfId="5" applyFont="1" applyFill="1" applyBorder="1" applyAlignment="1">
      <alignment horizontal="left"/>
    </xf>
    <xf numFmtId="167" fontId="4" fillId="5" borderId="0" xfId="0" applyNumberFormat="1" applyFont="1" applyFill="1"/>
    <xf numFmtId="164" fontId="4" fillId="5" borderId="0" xfId="0" applyNumberFormat="1" applyFont="1" applyFill="1"/>
    <xf numFmtId="0" fontId="4" fillId="6" borderId="0" xfId="0" applyFont="1" applyFill="1" applyBorder="1"/>
    <xf numFmtId="0" fontId="6" fillId="7" borderId="0" xfId="0" applyFont="1" applyFill="1" applyBorder="1"/>
    <xf numFmtId="164" fontId="4" fillId="0" borderId="0" xfId="0" applyNumberFormat="1" applyFont="1" applyFill="1" applyBorder="1"/>
    <xf numFmtId="167" fontId="4" fillId="6" borderId="0" xfId="0" applyNumberFormat="1" applyFont="1" applyFill="1" applyBorder="1"/>
    <xf numFmtId="167" fontId="4" fillId="8" borderId="0" xfId="0" applyNumberFormat="1" applyFont="1" applyFill="1" applyBorder="1"/>
    <xf numFmtId="167" fontId="4" fillId="0" borderId="0" xfId="0" applyNumberFormat="1" applyFont="1" applyFill="1" applyBorder="1"/>
    <xf numFmtId="167" fontId="4" fillId="7" borderId="0" xfId="0" applyNumberFormat="1" applyFont="1" applyFill="1" applyBorder="1"/>
    <xf numFmtId="164" fontId="1" fillId="4" borderId="0" xfId="3" applyNumberFormat="1" applyBorder="1"/>
    <xf numFmtId="167" fontId="1" fillId="4" borderId="0" xfId="3" applyNumberFormat="1" applyBorder="1"/>
    <xf numFmtId="164" fontId="0" fillId="0" borderId="0" xfId="0" applyNumberFormat="1" applyBorder="1"/>
    <xf numFmtId="0" fontId="0" fillId="0" borderId="0" xfId="0" applyBorder="1"/>
    <xf numFmtId="0" fontId="1" fillId="0" borderId="0" xfId="3" applyFill="1"/>
    <xf numFmtId="164" fontId="5" fillId="0" borderId="1" xfId="0" applyNumberFormat="1" applyFont="1" applyBorder="1" applyAlignment="1">
      <alignment horizontal="center"/>
    </xf>
    <xf numFmtId="0" fontId="1" fillId="0" borderId="0" xfId="2" applyFill="1" applyAlignment="1">
      <alignment horizontal="left"/>
    </xf>
    <xf numFmtId="0" fontId="1" fillId="0" borderId="0" xfId="3" applyFill="1" applyAlignment="1">
      <alignment horizontal="left"/>
    </xf>
    <xf numFmtId="167" fontId="1" fillId="7" borderId="0" xfId="6" applyNumberFormat="1" applyFill="1"/>
    <xf numFmtId="0" fontId="1" fillId="7" borderId="0" xfId="6" applyFill="1"/>
    <xf numFmtId="164" fontId="1" fillId="7" borderId="0" xfId="6" applyNumberFormat="1" applyFill="1" applyAlignment="1">
      <alignment horizontal="left"/>
    </xf>
    <xf numFmtId="0" fontId="1" fillId="0" borderId="0" xfId="2" applyFill="1"/>
    <xf numFmtId="0" fontId="5" fillId="0" borderId="0" xfId="0" applyFont="1" applyAlignment="1">
      <alignment horizontal="right"/>
    </xf>
    <xf numFmtId="0" fontId="4" fillId="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4" borderId="0" xfId="3" applyBorder="1" applyAlignment="1">
      <alignment horizontal="center"/>
    </xf>
    <xf numFmtId="0" fontId="2" fillId="0" borderId="0" xfId="3" applyFont="1" applyFill="1"/>
    <xf numFmtId="0" fontId="2" fillId="0" borderId="0" xfId="2" applyFont="1" applyFill="1"/>
    <xf numFmtId="164" fontId="5" fillId="0" borderId="0" xfId="0" applyNumberFormat="1" applyFont="1" applyFill="1" applyAlignment="1">
      <alignment horizontal="left"/>
    </xf>
    <xf numFmtId="0" fontId="0" fillId="7" borderId="0" xfId="0" applyFill="1"/>
    <xf numFmtId="0" fontId="4" fillId="0" borderId="0" xfId="0" applyFont="1" applyFill="1" applyBorder="1" applyAlignment="1">
      <alignment horizontal="center"/>
    </xf>
    <xf numFmtId="0" fontId="1" fillId="0" borderId="0" xfId="6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7" fontId="4" fillId="5" borderId="0" xfId="0" applyNumberFormat="1" applyFont="1" applyFill="1" applyAlignment="1">
      <alignment horizontal="left"/>
    </xf>
    <xf numFmtId="167" fontId="4" fillId="0" borderId="0" xfId="0" applyNumberFormat="1" applyFont="1" applyFill="1" applyBorder="1" applyAlignment="1">
      <alignment horizontal="left"/>
    </xf>
    <xf numFmtId="167" fontId="4" fillId="7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6" borderId="0" xfId="0" applyFont="1" applyFill="1" applyAlignment="1">
      <alignment horizontal="left"/>
    </xf>
    <xf numFmtId="164" fontId="4" fillId="0" borderId="0" xfId="0" applyNumberFormat="1" applyFont="1" applyAlignment="1"/>
    <xf numFmtId="164" fontId="4" fillId="5" borderId="0" xfId="0" applyNumberFormat="1" applyFont="1" applyFill="1" applyAlignment="1"/>
    <xf numFmtId="164" fontId="4" fillId="6" borderId="0" xfId="0" applyNumberFormat="1" applyFont="1" applyFill="1" applyAlignment="1"/>
    <xf numFmtId="0" fontId="10" fillId="0" borderId="1" xfId="0" applyFont="1" applyBorder="1" applyAlignment="1">
      <alignment horizontal="left"/>
    </xf>
    <xf numFmtId="0" fontId="1" fillId="6" borderId="1" xfId="0" applyFont="1" applyFill="1" applyBorder="1"/>
    <xf numFmtId="0" fontId="6" fillId="7" borderId="1" xfId="0" applyFont="1" applyFill="1" applyBorder="1"/>
    <xf numFmtId="164" fontId="4" fillId="0" borderId="1" xfId="0" applyNumberFormat="1" applyFont="1" applyFill="1" applyBorder="1"/>
    <xf numFmtId="164" fontId="1" fillId="4" borderId="1" xfId="3" applyNumberFormat="1" applyBorder="1"/>
    <xf numFmtId="0" fontId="4" fillId="5" borderId="1" xfId="0" applyFont="1" applyFill="1" applyBorder="1"/>
    <xf numFmtId="164" fontId="4" fillId="0" borderId="1" xfId="0" applyNumberFormat="1" applyFont="1" applyBorder="1"/>
    <xf numFmtId="0" fontId="1" fillId="4" borderId="1" xfId="3" applyBorder="1"/>
    <xf numFmtId="0" fontId="4" fillId="0" borderId="1" xfId="0" applyFont="1" applyBorder="1"/>
    <xf numFmtId="0" fontId="4" fillId="0" borderId="0" xfId="0" applyFont="1" applyFill="1" applyAlignment="1"/>
    <xf numFmtId="0" fontId="5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" fillId="4" borderId="1" xfId="3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6" borderId="0" xfId="0" applyNumberFormat="1" applyFont="1" applyFill="1"/>
    <xf numFmtId="164" fontId="11" fillId="6" borderId="0" xfId="0" applyNumberFormat="1" applyFont="1" applyFill="1"/>
    <xf numFmtId="0" fontId="11" fillId="6" borderId="0" xfId="0" applyFont="1" applyFill="1"/>
    <xf numFmtId="0" fontId="1" fillId="4" borderId="0" xfId="3" applyBorder="1"/>
    <xf numFmtId="0" fontId="11" fillId="6" borderId="0" xfId="0" applyFont="1" applyFill="1" applyBorder="1"/>
    <xf numFmtId="0" fontId="9" fillId="0" borderId="1" xfId="5" applyFont="1" applyFill="1" applyBorder="1" applyAlignment="1">
      <alignment horizontal="left"/>
    </xf>
    <xf numFmtId="164" fontId="1" fillId="6" borderId="1" xfId="0" applyNumberFormat="1" applyFont="1" applyFill="1" applyBorder="1"/>
    <xf numFmtId="167" fontId="4" fillId="7" borderId="1" xfId="0" applyNumberFormat="1" applyFont="1" applyFill="1" applyBorder="1"/>
    <xf numFmtId="0" fontId="4" fillId="0" borderId="1" xfId="0" applyFont="1" applyFill="1" applyBorder="1"/>
    <xf numFmtId="167" fontId="1" fillId="4" borderId="1" xfId="3" applyNumberFormat="1" applyBorder="1"/>
    <xf numFmtId="0" fontId="1" fillId="6" borderId="0" xfId="6" applyFill="1"/>
    <xf numFmtId="0" fontId="0" fillId="6" borderId="0" xfId="0" applyFill="1"/>
    <xf numFmtId="0" fontId="0" fillId="7" borderId="1" xfId="0" applyFill="1" applyBorder="1"/>
    <xf numFmtId="0" fontId="4" fillId="6" borderId="1" xfId="0" applyFont="1" applyFill="1" applyBorder="1" applyAlignment="1">
      <alignment horizontal="left"/>
    </xf>
    <xf numFmtId="0" fontId="6" fillId="6" borderId="0" xfId="0" applyFont="1" applyFill="1" applyAlignment="1">
      <alignment horizontal="left"/>
    </xf>
    <xf numFmtId="0" fontId="0" fillId="0" borderId="0" xfId="0" applyFill="1"/>
    <xf numFmtId="0" fontId="6" fillId="6" borderId="0" xfId="0" applyFont="1" applyFill="1"/>
    <xf numFmtId="0" fontId="7" fillId="0" borderId="0" xfId="0" applyFont="1" applyBorder="1"/>
    <xf numFmtId="0" fontId="0" fillId="0" borderId="0" xfId="0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167" fontId="4" fillId="5" borderId="0" xfId="0" applyNumberFormat="1" applyFont="1" applyFill="1" applyBorder="1"/>
    <xf numFmtId="164" fontId="4" fillId="5" borderId="0" xfId="0" applyNumberFormat="1" applyFont="1" applyFill="1" applyBorder="1"/>
    <xf numFmtId="0" fontId="4" fillId="5" borderId="0" xfId="0" applyFont="1" applyFill="1" applyBorder="1"/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5" applyFont="1" applyFill="1" applyBorder="1" applyAlignment="1">
      <alignment horizontal="left"/>
    </xf>
    <xf numFmtId="0" fontId="0" fillId="0" borderId="0" xfId="0" applyFill="1" applyBorder="1" applyAlignment="1"/>
    <xf numFmtId="0" fontId="12" fillId="0" borderId="1" xfId="5" applyFont="1" applyFill="1" applyBorder="1" applyAlignment="1">
      <alignment horizontal="left"/>
    </xf>
    <xf numFmtId="0" fontId="12" fillId="0" borderId="0" xfId="0" applyFont="1" applyBorder="1"/>
    <xf numFmtId="0" fontId="12" fillId="0" borderId="0" xfId="0" applyFont="1" applyFill="1" applyBorder="1" applyAlignment="1">
      <alignment horizontal="left" vertical="center"/>
    </xf>
    <xf numFmtId="0" fontId="0" fillId="7" borderId="0" xfId="0" applyFill="1" applyBorder="1"/>
    <xf numFmtId="0" fontId="0" fillId="0" borderId="0" xfId="0" applyFont="1" applyFill="1" applyBorder="1"/>
    <xf numFmtId="0" fontId="12" fillId="0" borderId="0" xfId="0" applyFont="1" applyBorder="1" applyAlignment="1">
      <alignment horizontal="left" vertical="center"/>
    </xf>
    <xf numFmtId="0" fontId="12" fillId="0" borderId="0" xfId="0" applyFont="1"/>
    <xf numFmtId="0" fontId="13" fillId="0" borderId="0" xfId="0" applyFont="1" applyBorder="1"/>
    <xf numFmtId="0" fontId="0" fillId="0" borderId="0" xfId="0" applyFont="1" applyBorder="1"/>
    <xf numFmtId="0" fontId="7" fillId="6" borderId="0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 wrapText="1"/>
    </xf>
    <xf numFmtId="0" fontId="0" fillId="6" borderId="0" xfId="0" applyFill="1" applyBorder="1" applyAlignment="1">
      <alignment horizontal="left" vertical="center"/>
    </xf>
    <xf numFmtId="0" fontId="7" fillId="6" borderId="0" xfId="0" applyFont="1" applyFill="1" applyBorder="1" applyAlignment="1">
      <alignment horizontal="left" vertical="center"/>
    </xf>
  </cellXfs>
  <cellStyles count="7">
    <cellStyle name="40% - Accent4" xfId="6" builtinId="43"/>
    <cellStyle name="40% - Accent5" xfId="2" builtinId="47"/>
    <cellStyle name="60% - Accent3" xfId="1" builtinId="40"/>
    <cellStyle name="60% - Accent6" xfId="3" builtinId="52"/>
    <cellStyle name="Normal" xfId="0" builtinId="0"/>
    <cellStyle name="Normal 2 2" xfId="4"/>
    <cellStyle name="Normal 3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6"/>
  <sheetViews>
    <sheetView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9" sqref="H9"/>
    </sheetView>
  </sheetViews>
  <sheetFormatPr defaultRowHeight="15" x14ac:dyDescent="0.25"/>
  <cols>
    <col min="1" max="1" width="5.7109375" customWidth="1"/>
    <col min="2" max="2" width="17.140625" customWidth="1"/>
    <col min="3" max="3" width="20" customWidth="1"/>
    <col min="4" max="4" width="14.28515625" customWidth="1"/>
    <col min="5" max="5" width="29" customWidth="1"/>
    <col min="6" max="6" width="4.5703125" customWidth="1"/>
    <col min="7" max="7" width="2.85546875" customWidth="1"/>
    <col min="14" max="14" width="2.85546875" customWidth="1"/>
    <col min="21" max="21" width="2.85546875" customWidth="1"/>
    <col min="30" max="30" width="2.85546875" customWidth="1"/>
    <col min="41" max="41" width="3" customWidth="1"/>
    <col min="42" max="43" width="9.28515625" customWidth="1"/>
    <col min="44" max="46" width="9.140625" style="51"/>
    <col min="47" max="47" width="2.85546875" customWidth="1"/>
    <col min="48" max="48" width="10" style="51" customWidth="1"/>
    <col min="49" max="49" width="2.85546875" style="52" customWidth="1"/>
    <col min="50" max="50" width="9.28515625" style="51" customWidth="1"/>
    <col min="51" max="51" width="2.85546875" style="52" customWidth="1"/>
    <col min="52" max="52" width="9.140625" style="51" customWidth="1"/>
    <col min="53" max="53" width="13.28515625" customWidth="1"/>
  </cols>
  <sheetData>
    <row r="1" spans="1:55" ht="15.75" x14ac:dyDescent="0.25">
      <c r="A1" s="1" t="s">
        <v>113</v>
      </c>
      <c r="B1" s="2"/>
      <c r="C1" s="2"/>
      <c r="D1" s="107" t="s">
        <v>0</v>
      </c>
      <c r="E1" s="2" t="s">
        <v>67</v>
      </c>
      <c r="F1" s="2"/>
      <c r="G1" s="2"/>
      <c r="H1" s="2"/>
      <c r="I1" s="4"/>
      <c r="J1" s="5"/>
      <c r="K1" s="5"/>
      <c r="L1" s="5"/>
      <c r="M1" s="5"/>
      <c r="N1" s="4"/>
      <c r="O1" s="2"/>
      <c r="P1" s="2"/>
      <c r="Q1" s="2"/>
      <c r="R1" s="2"/>
      <c r="S1" s="2"/>
      <c r="T1" s="2"/>
      <c r="U1" s="4"/>
      <c r="V1" s="2"/>
      <c r="W1" s="2"/>
      <c r="X1" s="2"/>
      <c r="Y1" s="2"/>
      <c r="Z1" s="2"/>
      <c r="AA1" s="2"/>
      <c r="AB1" s="2"/>
      <c r="AC1" s="2"/>
      <c r="AD1" s="2"/>
      <c r="AE1" s="5"/>
      <c r="AF1" s="5"/>
      <c r="AG1" s="5"/>
      <c r="AH1" s="5"/>
      <c r="AI1" s="5"/>
      <c r="AJ1" s="5"/>
      <c r="AK1" s="5"/>
      <c r="AL1" s="5"/>
      <c r="AM1" s="5"/>
      <c r="AN1" s="5"/>
      <c r="AO1" s="4"/>
      <c r="AP1" s="4"/>
      <c r="AQ1" s="4"/>
      <c r="AR1" s="6"/>
      <c r="AS1" s="6"/>
      <c r="AT1" s="6"/>
      <c r="AU1" s="2"/>
      <c r="AV1" s="7"/>
      <c r="AW1" s="7"/>
      <c r="AX1" s="8"/>
      <c r="AY1" s="7"/>
      <c r="AZ1" s="8"/>
      <c r="BA1" s="9">
        <f ca="1">NOW()</f>
        <v>42903.471075000001</v>
      </c>
      <c r="BB1" s="2"/>
      <c r="BC1" s="2"/>
    </row>
    <row r="2" spans="1:55" ht="15.75" x14ac:dyDescent="0.25">
      <c r="A2" s="1" t="s">
        <v>114</v>
      </c>
      <c r="B2" s="2"/>
      <c r="C2" s="2"/>
      <c r="D2" s="107" t="s">
        <v>1</v>
      </c>
      <c r="E2" s="2" t="s">
        <v>68</v>
      </c>
      <c r="F2" s="2"/>
      <c r="G2" s="2"/>
      <c r="H2" s="2"/>
      <c r="I2" s="4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"/>
      <c r="AP2" s="4"/>
      <c r="AQ2" s="4"/>
      <c r="AR2" s="6"/>
      <c r="AS2" s="6"/>
      <c r="AT2" s="6"/>
      <c r="AU2" s="2"/>
      <c r="AV2" s="7"/>
      <c r="AW2" s="7"/>
      <c r="AX2" s="8"/>
      <c r="AY2" s="7"/>
      <c r="AZ2" s="8"/>
      <c r="BA2" s="10">
        <f ca="1">NOW()</f>
        <v>42903.471075000001</v>
      </c>
      <c r="BB2" s="2"/>
      <c r="BC2" s="2"/>
    </row>
    <row r="3" spans="1:55" ht="15.75" x14ac:dyDescent="0.25">
      <c r="A3" s="1" t="s">
        <v>2</v>
      </c>
      <c r="B3" s="79">
        <v>42900</v>
      </c>
      <c r="C3" s="2"/>
      <c r="D3" s="3"/>
      <c r="E3" s="2"/>
      <c r="F3" s="2"/>
      <c r="G3" s="2"/>
      <c r="H3" s="71" t="s">
        <v>60</v>
      </c>
      <c r="I3" s="72"/>
      <c r="J3" s="71"/>
      <c r="K3" s="72"/>
      <c r="L3" s="72"/>
      <c r="M3" s="72"/>
      <c r="N3" s="4"/>
      <c r="O3" s="77" t="s">
        <v>61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2"/>
      <c r="AE3" s="71" t="s">
        <v>60</v>
      </c>
      <c r="AF3" s="72"/>
      <c r="AG3" s="72"/>
      <c r="AH3" s="72"/>
      <c r="AI3" s="72"/>
      <c r="AJ3" s="72"/>
      <c r="AK3" s="72"/>
      <c r="AL3" s="72"/>
      <c r="AM3" s="72"/>
      <c r="AN3" s="72"/>
      <c r="AO3" s="4"/>
      <c r="AP3" s="77" t="s">
        <v>61</v>
      </c>
      <c r="AQ3" s="13"/>
      <c r="AR3" s="75"/>
      <c r="AS3" s="76"/>
      <c r="AT3" s="76"/>
      <c r="AU3" s="2"/>
      <c r="AV3" s="101"/>
      <c r="AW3" s="7"/>
      <c r="AX3" s="102"/>
      <c r="AY3" s="7"/>
      <c r="AZ3" s="8"/>
      <c r="BA3" s="2"/>
      <c r="BB3" s="2"/>
      <c r="BC3" s="2"/>
    </row>
    <row r="4" spans="1:55" ht="15.75" x14ac:dyDescent="0.25">
      <c r="A4" s="1"/>
      <c r="B4" s="2"/>
      <c r="C4" s="3"/>
      <c r="D4" s="2"/>
      <c r="E4" s="2"/>
      <c r="F4" s="2"/>
      <c r="G4" s="2"/>
      <c r="H4" s="2"/>
      <c r="I4" s="4"/>
      <c r="J4" s="2"/>
      <c r="K4" s="2"/>
      <c r="L4" s="2"/>
      <c r="M4" s="2"/>
      <c r="N4" s="4"/>
      <c r="O4" s="2"/>
      <c r="P4" s="2"/>
      <c r="Q4" s="2"/>
      <c r="R4" s="2"/>
      <c r="S4" s="2"/>
      <c r="T4" s="2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4"/>
      <c r="AP4" s="4"/>
      <c r="AQ4" s="4"/>
      <c r="AR4" s="6"/>
      <c r="AS4" s="6"/>
      <c r="AT4" s="6"/>
      <c r="AU4" s="2"/>
      <c r="AV4" s="7"/>
      <c r="AW4" s="7"/>
      <c r="AX4" s="8"/>
      <c r="AY4" s="7"/>
      <c r="AZ4" s="8"/>
      <c r="BA4" s="2"/>
      <c r="BB4" s="2"/>
      <c r="BC4" s="2"/>
    </row>
    <row r="5" spans="1:55" ht="15.75" x14ac:dyDescent="0.25">
      <c r="A5" s="1" t="s">
        <v>4</v>
      </c>
      <c r="B5" s="11"/>
      <c r="C5" s="1" t="s">
        <v>64</v>
      </c>
      <c r="D5" s="2"/>
      <c r="E5" s="2"/>
      <c r="F5" s="2"/>
      <c r="G5" s="2"/>
      <c r="H5" s="11" t="s">
        <v>5</v>
      </c>
      <c r="I5" s="2" t="str">
        <f>E1</f>
        <v>Jenny Scott</v>
      </c>
      <c r="J5" s="2"/>
      <c r="K5" s="11"/>
      <c r="L5" s="2"/>
      <c r="M5" s="2"/>
      <c r="N5" s="12"/>
      <c r="O5" s="11" t="s">
        <v>5</v>
      </c>
      <c r="P5" s="2" t="str">
        <f>E1</f>
        <v>Jenny Scott</v>
      </c>
      <c r="Q5" s="2"/>
      <c r="R5" s="2"/>
      <c r="S5" s="2"/>
      <c r="T5" s="2"/>
      <c r="U5" s="4"/>
      <c r="V5" s="11" t="s">
        <v>5</v>
      </c>
      <c r="W5" s="2" t="str">
        <f>E1</f>
        <v>Jenny Scott</v>
      </c>
      <c r="X5" s="2"/>
      <c r="Y5" s="2"/>
      <c r="Z5" s="2"/>
      <c r="AA5" s="2"/>
      <c r="AB5" s="11"/>
      <c r="AC5" s="11"/>
      <c r="AD5" s="13"/>
      <c r="AE5" s="11" t="s">
        <v>6</v>
      </c>
      <c r="AF5" s="11"/>
      <c r="AG5" s="2" t="str">
        <f>E2</f>
        <v>Robyn Bruderer</v>
      </c>
      <c r="AH5" s="2"/>
      <c r="AI5" s="2"/>
      <c r="AJ5" s="2"/>
      <c r="AK5" s="2"/>
      <c r="AL5" s="2"/>
      <c r="AM5" s="2"/>
      <c r="AN5" s="2"/>
      <c r="AO5" s="4"/>
      <c r="AP5" s="14" t="s">
        <v>7</v>
      </c>
      <c r="AQ5" s="2" t="str">
        <f>E2</f>
        <v>Robyn Bruderer</v>
      </c>
      <c r="AS5" s="6"/>
      <c r="AT5" s="6"/>
      <c r="AU5" s="13"/>
      <c r="AV5" s="15" t="s">
        <v>8</v>
      </c>
      <c r="AW5" s="7"/>
      <c r="AX5" s="8"/>
      <c r="AY5" s="7"/>
      <c r="AZ5" s="8"/>
      <c r="BA5" s="2"/>
      <c r="BB5" s="2"/>
      <c r="BC5" s="2"/>
    </row>
    <row r="6" spans="1:55" ht="15.75" x14ac:dyDescent="0.25">
      <c r="A6" s="1" t="s">
        <v>9</v>
      </c>
      <c r="B6" s="118">
        <v>6</v>
      </c>
      <c r="C6" s="2"/>
      <c r="D6" s="2"/>
      <c r="E6" s="2"/>
      <c r="F6" s="2"/>
      <c r="G6" s="2"/>
      <c r="I6" s="4"/>
      <c r="J6" s="2"/>
      <c r="K6" s="2"/>
      <c r="L6" s="2"/>
      <c r="M6" s="2"/>
      <c r="N6" s="4"/>
      <c r="P6" s="2"/>
      <c r="Q6" s="2"/>
      <c r="R6" s="2"/>
      <c r="S6" s="2"/>
      <c r="T6" s="2"/>
      <c r="U6" s="2"/>
      <c r="W6" s="2"/>
      <c r="X6" s="2"/>
      <c r="Y6" s="2"/>
      <c r="Z6" s="2"/>
      <c r="AA6" s="2"/>
      <c r="AB6" s="2"/>
      <c r="AC6" s="2"/>
      <c r="AD6" s="13"/>
      <c r="AF6" s="2"/>
      <c r="AG6" s="2"/>
      <c r="AH6" s="2"/>
      <c r="AI6" s="2"/>
      <c r="AJ6" s="2"/>
      <c r="AK6" s="2"/>
      <c r="AL6" s="2"/>
      <c r="AM6" s="2"/>
      <c r="AN6" s="4"/>
      <c r="AO6" s="2"/>
      <c r="AQ6" s="2"/>
      <c r="AR6" s="6"/>
      <c r="AS6" s="6"/>
      <c r="AT6" s="6"/>
      <c r="AU6" s="13"/>
      <c r="AV6" s="8"/>
      <c r="AW6" s="7"/>
      <c r="AX6" s="8"/>
      <c r="AY6" s="7"/>
      <c r="AZ6" s="8"/>
      <c r="BA6" s="2"/>
      <c r="BB6" s="2"/>
      <c r="BC6" s="2"/>
    </row>
    <row r="7" spans="1:55" x14ac:dyDescent="0.25">
      <c r="A7" s="2"/>
      <c r="B7" s="2"/>
      <c r="C7" s="2"/>
      <c r="D7" s="2"/>
      <c r="E7" s="2"/>
      <c r="F7" s="2"/>
      <c r="G7" s="2"/>
      <c r="H7" s="11" t="s">
        <v>10</v>
      </c>
      <c r="I7" s="2"/>
      <c r="J7" s="2"/>
      <c r="K7" s="2"/>
      <c r="L7" s="2"/>
      <c r="M7" s="5"/>
      <c r="N7" s="16"/>
      <c r="O7" s="18" t="s">
        <v>10</v>
      </c>
      <c r="P7" s="17"/>
      <c r="Q7" s="17"/>
      <c r="R7" s="17"/>
      <c r="S7" s="18"/>
      <c r="T7" s="2"/>
      <c r="U7" s="4"/>
      <c r="V7" s="11" t="s">
        <v>11</v>
      </c>
      <c r="W7" s="2"/>
      <c r="X7" s="2"/>
      <c r="Y7" s="2"/>
      <c r="Z7" s="2"/>
      <c r="AA7" s="2"/>
      <c r="AB7" s="2"/>
      <c r="AC7" s="18" t="s">
        <v>11</v>
      </c>
      <c r="AD7" s="13"/>
      <c r="AE7" s="2"/>
      <c r="AF7" s="5"/>
      <c r="AG7" s="5"/>
      <c r="AH7" s="5"/>
      <c r="AI7" s="5"/>
      <c r="AJ7" s="5"/>
      <c r="AK7" s="5"/>
      <c r="AL7" s="5"/>
      <c r="AM7" s="5"/>
      <c r="AN7" s="5"/>
      <c r="AO7" s="16"/>
      <c r="AP7" s="16"/>
      <c r="AQ7" s="16"/>
      <c r="AR7" s="14"/>
      <c r="AS7" s="6" t="s">
        <v>12</v>
      </c>
      <c r="AT7" s="14" t="s">
        <v>13</v>
      </c>
      <c r="AU7" s="13"/>
      <c r="AV7" s="19" t="s">
        <v>14</v>
      </c>
      <c r="AW7" s="7"/>
      <c r="AX7" s="19" t="s">
        <v>3</v>
      </c>
      <c r="AY7" s="7"/>
      <c r="AZ7" s="20" t="s">
        <v>15</v>
      </c>
      <c r="BA7" s="21"/>
      <c r="BB7" s="2"/>
      <c r="BC7" s="2"/>
    </row>
    <row r="8" spans="1:55" x14ac:dyDescent="0.25">
      <c r="A8" s="22" t="s">
        <v>16</v>
      </c>
      <c r="B8" s="23" t="s">
        <v>17</v>
      </c>
      <c r="C8" s="23" t="s">
        <v>10</v>
      </c>
      <c r="D8" s="23" t="s">
        <v>18</v>
      </c>
      <c r="E8" s="23" t="s">
        <v>65</v>
      </c>
      <c r="F8" s="23" t="s">
        <v>97</v>
      </c>
      <c r="G8" s="160"/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10</v>
      </c>
      <c r="N8" s="25"/>
      <c r="O8" s="24" t="s">
        <v>19</v>
      </c>
      <c r="P8" s="24" t="s">
        <v>20</v>
      </c>
      <c r="Q8" s="24" t="s">
        <v>21</v>
      </c>
      <c r="R8" s="24" t="s">
        <v>22</v>
      </c>
      <c r="S8" s="24" t="s">
        <v>23</v>
      </c>
      <c r="T8" s="24" t="s">
        <v>10</v>
      </c>
      <c r="U8" s="26"/>
      <c r="V8" s="24" t="s">
        <v>24</v>
      </c>
      <c r="W8" s="24" t="s">
        <v>25</v>
      </c>
      <c r="X8" s="24" t="s">
        <v>26</v>
      </c>
      <c r="Y8" s="24" t="s">
        <v>27</v>
      </c>
      <c r="Z8" s="24" t="s">
        <v>28</v>
      </c>
      <c r="AA8" s="24" t="s">
        <v>29</v>
      </c>
      <c r="AB8" s="22" t="s">
        <v>30</v>
      </c>
      <c r="AC8" s="62" t="s">
        <v>31</v>
      </c>
      <c r="AD8" s="27"/>
      <c r="AE8" s="22" t="s">
        <v>32</v>
      </c>
      <c r="AF8" s="22" t="s">
        <v>33</v>
      </c>
      <c r="AG8" s="22" t="s">
        <v>34</v>
      </c>
      <c r="AH8" s="22" t="s">
        <v>35</v>
      </c>
      <c r="AI8" s="22" t="s">
        <v>36</v>
      </c>
      <c r="AJ8" s="22" t="s">
        <v>37</v>
      </c>
      <c r="AK8" s="22" t="s">
        <v>38</v>
      </c>
      <c r="AL8" s="22" t="s">
        <v>39</v>
      </c>
      <c r="AM8" s="22" t="s">
        <v>40</v>
      </c>
      <c r="AN8" s="22" t="s">
        <v>41</v>
      </c>
      <c r="AO8" s="25"/>
      <c r="AP8" s="63" t="s">
        <v>66</v>
      </c>
      <c r="AQ8" s="63" t="s">
        <v>12</v>
      </c>
      <c r="AR8" s="28" t="s">
        <v>42</v>
      </c>
      <c r="AS8" s="28" t="s">
        <v>43</v>
      </c>
      <c r="AT8" s="68" t="s">
        <v>31</v>
      </c>
      <c r="AU8" s="29"/>
      <c r="AV8" s="30" t="s">
        <v>44</v>
      </c>
      <c r="AW8" s="31"/>
      <c r="AX8" s="30" t="s">
        <v>44</v>
      </c>
      <c r="AY8" s="32"/>
      <c r="AZ8" s="33" t="s">
        <v>44</v>
      </c>
      <c r="BA8" s="34" t="s">
        <v>45</v>
      </c>
      <c r="BB8" s="17"/>
      <c r="BC8" s="17"/>
    </row>
    <row r="9" spans="1:55" x14ac:dyDescent="0.25">
      <c r="A9" s="17"/>
      <c r="B9" s="17"/>
      <c r="C9" s="17"/>
      <c r="E9" s="17"/>
      <c r="F9" s="17"/>
      <c r="G9" s="26"/>
      <c r="H9" s="21"/>
      <c r="I9" s="21"/>
      <c r="J9" s="21"/>
      <c r="K9" s="21"/>
      <c r="L9" s="21"/>
      <c r="M9" s="21"/>
      <c r="N9" s="25"/>
      <c r="O9" s="21"/>
      <c r="P9" s="21"/>
      <c r="Q9" s="21"/>
      <c r="R9" s="21"/>
      <c r="S9" s="21"/>
      <c r="T9" s="21"/>
      <c r="U9" s="26"/>
      <c r="V9" s="21"/>
      <c r="W9" s="21"/>
      <c r="X9" s="21"/>
      <c r="Y9" s="21"/>
      <c r="Z9" s="21"/>
      <c r="AA9" s="21"/>
      <c r="AB9" s="17"/>
      <c r="AC9" s="17"/>
      <c r="AD9" s="2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5"/>
      <c r="AP9" s="16"/>
      <c r="AQ9" s="16"/>
      <c r="AR9" s="6"/>
      <c r="AS9" s="6"/>
      <c r="AT9" s="6"/>
      <c r="AU9" s="29"/>
      <c r="AV9" s="19"/>
      <c r="AW9" s="7"/>
      <c r="AX9" s="19"/>
      <c r="AY9" s="35"/>
      <c r="AZ9" s="20"/>
      <c r="BA9" s="36"/>
      <c r="BB9" s="2"/>
      <c r="BC9" s="2"/>
    </row>
    <row r="10" spans="1:55" x14ac:dyDescent="0.25">
      <c r="A10" s="98">
        <v>23</v>
      </c>
      <c r="B10" s="98" t="s">
        <v>105</v>
      </c>
      <c r="C10" s="180" t="s">
        <v>106</v>
      </c>
      <c r="D10" s="98" t="s">
        <v>107</v>
      </c>
      <c r="E10" s="98" t="s">
        <v>108</v>
      </c>
      <c r="F10" s="98">
        <v>10</v>
      </c>
      <c r="G10" s="163"/>
      <c r="H10" s="103">
        <v>6</v>
      </c>
      <c r="I10" s="103">
        <v>6</v>
      </c>
      <c r="J10" s="103">
        <v>5</v>
      </c>
      <c r="K10" s="103">
        <v>5.5</v>
      </c>
      <c r="L10" s="103">
        <v>5</v>
      </c>
      <c r="M10" s="38">
        <f t="shared" ref="M10:M16" si="0">SUM((H10*0.1),(I10*0.1),(J10*0.3),(K10*0.3),(L10*0.2))</f>
        <v>5.35</v>
      </c>
      <c r="N10" s="39"/>
      <c r="O10" s="103">
        <v>5</v>
      </c>
      <c r="P10" s="103">
        <v>5.5</v>
      </c>
      <c r="Q10" s="103">
        <v>5.5</v>
      </c>
      <c r="R10" s="103">
        <v>6</v>
      </c>
      <c r="S10" s="103">
        <v>5</v>
      </c>
      <c r="T10" s="38">
        <f t="shared" ref="T10:T16" si="1">SUM((O10*0.1),(P10*0.1),(Q10*0.3),(R10*0.3),(S10*0.2))</f>
        <v>5.5</v>
      </c>
      <c r="U10" s="40"/>
      <c r="V10" s="103">
        <v>5.5</v>
      </c>
      <c r="W10" s="103">
        <v>6</v>
      </c>
      <c r="X10" s="103">
        <v>6</v>
      </c>
      <c r="Y10" s="103">
        <v>4</v>
      </c>
      <c r="Z10" s="103">
        <v>5</v>
      </c>
      <c r="AA10" s="38">
        <f t="shared" ref="AA10:AA16" si="2">SUM((V10*0.2),(W10*0.15),(X10*0.25),(Y10*0.2),(Z10*0.2))</f>
        <v>5.3</v>
      </c>
      <c r="AB10" s="103">
        <v>0</v>
      </c>
      <c r="AC10" s="38">
        <f t="shared" ref="AC10:AC16" si="3">AA10-AB10</f>
        <v>5.3</v>
      </c>
      <c r="AD10" s="43"/>
      <c r="AE10" s="42">
        <v>5.5</v>
      </c>
      <c r="AF10" s="41">
        <v>6.5</v>
      </c>
      <c r="AG10" s="41">
        <v>6</v>
      </c>
      <c r="AH10" s="41">
        <v>6.3</v>
      </c>
      <c r="AI10" s="41">
        <v>6.5</v>
      </c>
      <c r="AJ10" s="41">
        <v>6.5</v>
      </c>
      <c r="AK10" s="41">
        <v>6.8</v>
      </c>
      <c r="AL10" s="41">
        <v>6</v>
      </c>
      <c r="AM10" s="44">
        <f t="shared" ref="AM10:AM16" si="4">SUM(AE10:AL10)</f>
        <v>50.099999999999994</v>
      </c>
      <c r="AN10" s="38">
        <f t="shared" ref="AN10:AN16" si="5">AM10/8</f>
        <v>6.2624999999999993</v>
      </c>
      <c r="AO10" s="39"/>
      <c r="AP10" s="104">
        <v>11</v>
      </c>
      <c r="AQ10" s="104">
        <v>22</v>
      </c>
      <c r="AR10" s="46">
        <f t="shared" ref="AR10:AR16" si="6">IF(AP10&gt;0,(10-(AQ10/AP10)),0)</f>
        <v>8</v>
      </c>
      <c r="AS10" s="105">
        <v>0</v>
      </c>
      <c r="AT10" s="46">
        <f t="shared" ref="AT10:AT16" si="7">SUM(AR10-AS10)</f>
        <v>8</v>
      </c>
      <c r="AU10" s="43"/>
      <c r="AV10" s="6">
        <f t="shared" ref="AV10:AV16" si="8">SUM((M10*0.25)+(AN10*0.75))</f>
        <v>6.0343749999999989</v>
      </c>
      <c r="AW10" s="7"/>
      <c r="AX10" s="6">
        <f t="shared" ref="AX10:AX16" si="9">SUM((T10*0.25),(AC10*0.25),(AT10*0.5))</f>
        <v>6.7</v>
      </c>
      <c r="AY10" s="7"/>
      <c r="AZ10" s="14">
        <f t="shared" ref="AZ10:AZ16" si="10">AVERAGE(AV10:AX10)</f>
        <v>6.3671875</v>
      </c>
      <c r="BA10" s="48">
        <f t="shared" ref="BA10:BA15" si="11">RANK(AZ10,AZ$10:AZ$1005)</f>
        <v>1</v>
      </c>
      <c r="BB10" s="2"/>
      <c r="BC10" s="2"/>
    </row>
    <row r="11" spans="1:55" x14ac:dyDescent="0.25">
      <c r="A11" s="98">
        <v>7</v>
      </c>
      <c r="B11" s="98" t="s">
        <v>98</v>
      </c>
      <c r="C11" s="98" t="s">
        <v>99</v>
      </c>
      <c r="D11" s="98" t="s">
        <v>100</v>
      </c>
      <c r="E11" s="98" t="s">
        <v>101</v>
      </c>
      <c r="F11" s="98">
        <v>6</v>
      </c>
      <c r="G11" s="163"/>
      <c r="H11" s="103">
        <v>5</v>
      </c>
      <c r="I11" s="103">
        <v>4</v>
      </c>
      <c r="J11" s="103">
        <v>6</v>
      </c>
      <c r="K11" s="103">
        <v>6</v>
      </c>
      <c r="L11" s="103">
        <v>6</v>
      </c>
      <c r="M11" s="38">
        <f t="shared" si="0"/>
        <v>5.7</v>
      </c>
      <c r="N11" s="39"/>
      <c r="O11" s="103">
        <v>5.5</v>
      </c>
      <c r="P11" s="103">
        <v>4</v>
      </c>
      <c r="Q11" s="103">
        <v>6</v>
      </c>
      <c r="R11" s="103">
        <v>6</v>
      </c>
      <c r="S11" s="103">
        <v>6</v>
      </c>
      <c r="T11" s="38">
        <f t="shared" si="1"/>
        <v>5.75</v>
      </c>
      <c r="U11" s="40"/>
      <c r="V11" s="103">
        <v>6.5</v>
      </c>
      <c r="W11" s="103">
        <v>6.5</v>
      </c>
      <c r="X11" s="103">
        <v>6</v>
      </c>
      <c r="Y11" s="103">
        <v>6</v>
      </c>
      <c r="Z11" s="103">
        <v>5</v>
      </c>
      <c r="AA11" s="38">
        <f t="shared" si="2"/>
        <v>5.9749999999999996</v>
      </c>
      <c r="AB11" s="103">
        <v>0</v>
      </c>
      <c r="AC11" s="38">
        <f t="shared" si="3"/>
        <v>5.9749999999999996</v>
      </c>
      <c r="AD11" s="43"/>
      <c r="AE11" s="42">
        <v>4.5</v>
      </c>
      <c r="AF11" s="41">
        <v>5</v>
      </c>
      <c r="AG11" s="41">
        <v>6</v>
      </c>
      <c r="AH11" s="41">
        <v>6</v>
      </c>
      <c r="AI11" s="41">
        <v>6</v>
      </c>
      <c r="AJ11" s="41">
        <v>6</v>
      </c>
      <c r="AK11" s="41">
        <v>6</v>
      </c>
      <c r="AL11" s="41">
        <v>5.2</v>
      </c>
      <c r="AM11" s="44">
        <f t="shared" si="4"/>
        <v>44.7</v>
      </c>
      <c r="AN11" s="38">
        <f t="shared" si="5"/>
        <v>5.5875000000000004</v>
      </c>
      <c r="AO11" s="39"/>
      <c r="AP11" s="104">
        <v>13</v>
      </c>
      <c r="AQ11" s="104">
        <v>36</v>
      </c>
      <c r="AR11" s="46">
        <f t="shared" si="6"/>
        <v>7.2307692307692308</v>
      </c>
      <c r="AS11" s="105">
        <v>0</v>
      </c>
      <c r="AT11" s="46">
        <f t="shared" si="7"/>
        <v>7.2307692307692308</v>
      </c>
      <c r="AU11" s="43"/>
      <c r="AV11" s="6">
        <f t="shared" si="8"/>
        <v>5.6156250000000005</v>
      </c>
      <c r="AW11" s="7"/>
      <c r="AX11" s="6">
        <f t="shared" si="9"/>
        <v>6.5466346153846153</v>
      </c>
      <c r="AY11" s="7"/>
      <c r="AZ11" s="14">
        <f t="shared" si="10"/>
        <v>6.0811298076923084</v>
      </c>
      <c r="BA11" s="48">
        <f t="shared" si="11"/>
        <v>2</v>
      </c>
      <c r="BB11" s="2"/>
      <c r="BC11" s="2"/>
    </row>
    <row r="12" spans="1:55" x14ac:dyDescent="0.25">
      <c r="A12" s="98">
        <v>4</v>
      </c>
      <c r="B12" s="98" t="s">
        <v>122</v>
      </c>
      <c r="C12" s="180" t="s">
        <v>123</v>
      </c>
      <c r="D12" s="98" t="s">
        <v>124</v>
      </c>
      <c r="E12" s="98" t="s">
        <v>125</v>
      </c>
      <c r="F12" s="98">
        <v>10</v>
      </c>
      <c r="G12" s="163"/>
      <c r="H12" s="103">
        <v>4</v>
      </c>
      <c r="I12" s="103">
        <v>5.5</v>
      </c>
      <c r="J12" s="103">
        <v>4.5</v>
      </c>
      <c r="K12" s="103">
        <v>5</v>
      </c>
      <c r="L12" s="103">
        <v>5.5</v>
      </c>
      <c r="M12" s="38">
        <f t="shared" si="0"/>
        <v>4.9000000000000004</v>
      </c>
      <c r="N12" s="39"/>
      <c r="O12" s="103">
        <v>4</v>
      </c>
      <c r="P12" s="103">
        <v>4</v>
      </c>
      <c r="Q12" s="103">
        <v>4</v>
      </c>
      <c r="R12" s="103">
        <v>5</v>
      </c>
      <c r="S12" s="103">
        <v>5.5</v>
      </c>
      <c r="T12" s="38">
        <f t="shared" si="1"/>
        <v>4.5999999999999996</v>
      </c>
      <c r="U12" s="40"/>
      <c r="V12" s="103">
        <v>6.5</v>
      </c>
      <c r="W12" s="103">
        <v>6</v>
      </c>
      <c r="X12" s="103">
        <v>6</v>
      </c>
      <c r="Y12" s="103">
        <v>4</v>
      </c>
      <c r="Z12" s="103">
        <v>5</v>
      </c>
      <c r="AA12" s="38">
        <f t="shared" si="2"/>
        <v>5.5</v>
      </c>
      <c r="AB12" s="103">
        <v>0</v>
      </c>
      <c r="AC12" s="38">
        <f t="shared" si="3"/>
        <v>5.5</v>
      </c>
      <c r="AD12" s="43"/>
      <c r="AE12" s="42">
        <v>5</v>
      </c>
      <c r="AF12" s="41">
        <v>5.5</v>
      </c>
      <c r="AG12" s="41">
        <v>4.5</v>
      </c>
      <c r="AH12" s="41">
        <v>5</v>
      </c>
      <c r="AI12" s="41">
        <v>5</v>
      </c>
      <c r="AJ12" s="41">
        <v>5</v>
      </c>
      <c r="AK12" s="41">
        <v>4</v>
      </c>
      <c r="AL12" s="41">
        <v>4.7</v>
      </c>
      <c r="AM12" s="44">
        <f t="shared" si="4"/>
        <v>38.700000000000003</v>
      </c>
      <c r="AN12" s="38">
        <f t="shared" si="5"/>
        <v>4.8375000000000004</v>
      </c>
      <c r="AO12" s="39"/>
      <c r="AP12" s="104">
        <v>15</v>
      </c>
      <c r="AQ12" s="104">
        <v>50</v>
      </c>
      <c r="AR12" s="46">
        <f t="shared" si="6"/>
        <v>6.6666666666666661</v>
      </c>
      <c r="AS12" s="105">
        <v>0</v>
      </c>
      <c r="AT12" s="46">
        <f t="shared" si="7"/>
        <v>6.6666666666666661</v>
      </c>
      <c r="AU12" s="43"/>
      <c r="AV12" s="6">
        <f t="shared" si="8"/>
        <v>4.8531250000000004</v>
      </c>
      <c r="AW12" s="7"/>
      <c r="AX12" s="6">
        <f t="shared" si="9"/>
        <v>5.8583333333333325</v>
      </c>
      <c r="AY12" s="7"/>
      <c r="AZ12" s="14">
        <f t="shared" si="10"/>
        <v>5.3557291666666664</v>
      </c>
      <c r="BA12" s="48">
        <f t="shared" si="11"/>
        <v>3</v>
      </c>
      <c r="BB12" s="2"/>
      <c r="BC12" s="2"/>
    </row>
    <row r="13" spans="1:55" x14ac:dyDescent="0.25">
      <c r="A13" s="98">
        <v>4</v>
      </c>
      <c r="B13" s="98" t="s">
        <v>111</v>
      </c>
      <c r="C13" s="180" t="s">
        <v>106</v>
      </c>
      <c r="D13" s="98" t="s">
        <v>107</v>
      </c>
      <c r="E13" s="98" t="s">
        <v>112</v>
      </c>
      <c r="F13" s="98">
        <v>2</v>
      </c>
      <c r="G13" s="163"/>
      <c r="H13" s="103">
        <v>5</v>
      </c>
      <c r="I13" s="103">
        <v>5.5</v>
      </c>
      <c r="J13" s="103">
        <v>5.5</v>
      </c>
      <c r="K13" s="103">
        <v>5.5</v>
      </c>
      <c r="L13" s="103">
        <v>5</v>
      </c>
      <c r="M13" s="38">
        <f t="shared" si="0"/>
        <v>5.35</v>
      </c>
      <c r="N13" s="39"/>
      <c r="O13" s="103">
        <v>5.5</v>
      </c>
      <c r="P13" s="103">
        <v>5.5</v>
      </c>
      <c r="Q13" s="103">
        <v>6</v>
      </c>
      <c r="R13" s="103">
        <v>6</v>
      </c>
      <c r="S13" s="103">
        <v>5</v>
      </c>
      <c r="T13" s="38">
        <f t="shared" si="1"/>
        <v>5.6999999999999993</v>
      </c>
      <c r="U13" s="40"/>
      <c r="V13" s="103">
        <v>6</v>
      </c>
      <c r="W13" s="103">
        <v>5.5</v>
      </c>
      <c r="X13" s="103">
        <v>6.5</v>
      </c>
      <c r="Y13" s="103">
        <v>6.5</v>
      </c>
      <c r="Z13" s="103">
        <v>6</v>
      </c>
      <c r="AA13" s="38">
        <f t="shared" si="2"/>
        <v>6.15</v>
      </c>
      <c r="AB13" s="103">
        <v>0</v>
      </c>
      <c r="AC13" s="38">
        <f t="shared" si="3"/>
        <v>6.15</v>
      </c>
      <c r="AD13" s="43"/>
      <c r="AE13" s="42">
        <v>3.5</v>
      </c>
      <c r="AF13" s="41">
        <v>3.5</v>
      </c>
      <c r="AG13" s="41">
        <v>3</v>
      </c>
      <c r="AH13" s="41">
        <v>5.5</v>
      </c>
      <c r="AI13" s="41">
        <v>4</v>
      </c>
      <c r="AJ13" s="41">
        <v>4</v>
      </c>
      <c r="AK13" s="41">
        <v>5</v>
      </c>
      <c r="AL13" s="41">
        <v>4.7</v>
      </c>
      <c r="AM13" s="44">
        <f t="shared" si="4"/>
        <v>33.200000000000003</v>
      </c>
      <c r="AN13" s="38">
        <f t="shared" si="5"/>
        <v>4.1500000000000004</v>
      </c>
      <c r="AO13" s="39"/>
      <c r="AP13" s="104">
        <v>11</v>
      </c>
      <c r="AQ13" s="104">
        <v>40</v>
      </c>
      <c r="AR13" s="46">
        <f t="shared" si="6"/>
        <v>6.3636363636363633</v>
      </c>
      <c r="AS13" s="105">
        <v>0</v>
      </c>
      <c r="AT13" s="46">
        <f t="shared" si="7"/>
        <v>6.3636363636363633</v>
      </c>
      <c r="AU13" s="43"/>
      <c r="AV13" s="6">
        <f t="shared" si="8"/>
        <v>4.45</v>
      </c>
      <c r="AW13" s="7"/>
      <c r="AX13" s="6">
        <f t="shared" si="9"/>
        <v>6.144318181818182</v>
      </c>
      <c r="AY13" s="7"/>
      <c r="AZ13" s="14">
        <f t="shared" si="10"/>
        <v>5.2971590909090907</v>
      </c>
      <c r="BA13" s="48">
        <f t="shared" si="11"/>
        <v>4</v>
      </c>
      <c r="BB13" s="2"/>
      <c r="BC13" s="2"/>
    </row>
    <row r="14" spans="1:55" x14ac:dyDescent="0.25">
      <c r="A14" s="98">
        <v>25</v>
      </c>
      <c r="B14" s="98" t="s">
        <v>109</v>
      </c>
      <c r="C14" s="180" t="s">
        <v>106</v>
      </c>
      <c r="D14" s="98" t="s">
        <v>107</v>
      </c>
      <c r="E14" s="180" t="s">
        <v>110</v>
      </c>
      <c r="F14" s="98">
        <v>4</v>
      </c>
      <c r="G14" s="163"/>
      <c r="H14" s="103">
        <v>4.5</v>
      </c>
      <c r="I14" s="103">
        <v>5</v>
      </c>
      <c r="J14" s="103">
        <v>4</v>
      </c>
      <c r="K14" s="103">
        <v>5</v>
      </c>
      <c r="L14" s="103">
        <v>5</v>
      </c>
      <c r="M14" s="38">
        <f t="shared" si="0"/>
        <v>4.6500000000000004</v>
      </c>
      <c r="N14" s="39"/>
      <c r="O14" s="103">
        <v>6</v>
      </c>
      <c r="P14" s="103">
        <v>5.5</v>
      </c>
      <c r="Q14" s="103">
        <v>6</v>
      </c>
      <c r="R14" s="103">
        <v>6</v>
      </c>
      <c r="S14" s="103">
        <v>5</v>
      </c>
      <c r="T14" s="38">
        <f t="shared" si="1"/>
        <v>5.75</v>
      </c>
      <c r="U14" s="40"/>
      <c r="V14" s="103">
        <v>6</v>
      </c>
      <c r="W14" s="103">
        <v>5</v>
      </c>
      <c r="X14" s="103">
        <v>6</v>
      </c>
      <c r="Y14" s="103">
        <v>6.5</v>
      </c>
      <c r="Z14" s="103">
        <v>6</v>
      </c>
      <c r="AA14" s="38">
        <f t="shared" si="2"/>
        <v>5.95</v>
      </c>
      <c r="AB14" s="103">
        <v>0</v>
      </c>
      <c r="AC14" s="38">
        <f t="shared" si="3"/>
        <v>5.95</v>
      </c>
      <c r="AD14" s="43"/>
      <c r="AE14" s="42">
        <v>4.5</v>
      </c>
      <c r="AF14" s="41">
        <v>5</v>
      </c>
      <c r="AG14" s="41">
        <v>4</v>
      </c>
      <c r="AH14" s="41">
        <v>3.7</v>
      </c>
      <c r="AI14" s="41">
        <v>5.3</v>
      </c>
      <c r="AJ14" s="41">
        <v>5</v>
      </c>
      <c r="AK14" s="41">
        <v>5</v>
      </c>
      <c r="AL14" s="41">
        <v>4</v>
      </c>
      <c r="AM14" s="44">
        <f t="shared" si="4"/>
        <v>36.5</v>
      </c>
      <c r="AN14" s="38">
        <f t="shared" si="5"/>
        <v>4.5625</v>
      </c>
      <c r="AO14" s="39"/>
      <c r="AP14" s="104">
        <v>12</v>
      </c>
      <c r="AQ14" s="104">
        <v>58</v>
      </c>
      <c r="AR14" s="46">
        <f t="shared" si="6"/>
        <v>5.166666666666667</v>
      </c>
      <c r="AS14" s="105">
        <v>0</v>
      </c>
      <c r="AT14" s="46">
        <f t="shared" si="7"/>
        <v>5.166666666666667</v>
      </c>
      <c r="AU14" s="43"/>
      <c r="AV14" s="6">
        <f t="shared" si="8"/>
        <v>4.5843749999999996</v>
      </c>
      <c r="AW14" s="7"/>
      <c r="AX14" s="6">
        <f t="shared" si="9"/>
        <v>5.5083333333333329</v>
      </c>
      <c r="AY14" s="7"/>
      <c r="AZ14" s="14">
        <f t="shared" si="10"/>
        <v>5.0463541666666663</v>
      </c>
      <c r="BA14" s="48">
        <f t="shared" si="11"/>
        <v>5</v>
      </c>
      <c r="BB14" s="2"/>
      <c r="BC14" s="2"/>
    </row>
    <row r="15" spans="1:55" x14ac:dyDescent="0.25">
      <c r="A15" s="98">
        <v>12</v>
      </c>
      <c r="B15" s="98" t="s">
        <v>103</v>
      </c>
      <c r="C15" s="98" t="s">
        <v>99</v>
      </c>
      <c r="D15" s="49" t="s">
        <v>100</v>
      </c>
      <c r="E15" s="180" t="s">
        <v>104</v>
      </c>
      <c r="F15" s="98">
        <v>4</v>
      </c>
      <c r="G15" s="163"/>
      <c r="H15" s="103">
        <v>5</v>
      </c>
      <c r="I15" s="103">
        <v>4</v>
      </c>
      <c r="J15" s="103">
        <v>5.5</v>
      </c>
      <c r="K15" s="103">
        <v>6</v>
      </c>
      <c r="L15" s="103">
        <v>6</v>
      </c>
      <c r="M15" s="38">
        <f t="shared" si="0"/>
        <v>5.55</v>
      </c>
      <c r="N15" s="39"/>
      <c r="O15" s="103">
        <v>5</v>
      </c>
      <c r="P15" s="103">
        <v>4</v>
      </c>
      <c r="Q15" s="103">
        <v>5</v>
      </c>
      <c r="R15" s="103">
        <v>6</v>
      </c>
      <c r="S15" s="103">
        <v>6</v>
      </c>
      <c r="T15" s="38">
        <f t="shared" si="1"/>
        <v>5.3999999999999995</v>
      </c>
      <c r="U15" s="40"/>
      <c r="V15" s="103">
        <v>5</v>
      </c>
      <c r="W15" s="103">
        <v>3</v>
      </c>
      <c r="X15" s="103">
        <v>5</v>
      </c>
      <c r="Y15" s="103">
        <v>4</v>
      </c>
      <c r="Z15" s="103">
        <v>4</v>
      </c>
      <c r="AA15" s="38">
        <f t="shared" si="2"/>
        <v>4.3</v>
      </c>
      <c r="AB15" s="103">
        <v>0</v>
      </c>
      <c r="AC15" s="38">
        <f t="shared" si="3"/>
        <v>4.3</v>
      </c>
      <c r="AD15" s="43"/>
      <c r="AE15" s="42">
        <v>4</v>
      </c>
      <c r="AF15" s="41">
        <v>4</v>
      </c>
      <c r="AG15" s="41">
        <v>4.7</v>
      </c>
      <c r="AH15" s="41">
        <v>5</v>
      </c>
      <c r="AI15" s="41">
        <v>4</v>
      </c>
      <c r="AJ15" s="41">
        <v>3.5</v>
      </c>
      <c r="AK15" s="41">
        <v>5</v>
      </c>
      <c r="AL15" s="41">
        <v>5</v>
      </c>
      <c r="AM15" s="44">
        <f t="shared" si="4"/>
        <v>35.200000000000003</v>
      </c>
      <c r="AN15" s="38">
        <f t="shared" si="5"/>
        <v>4.4000000000000004</v>
      </c>
      <c r="AO15" s="39"/>
      <c r="AP15" s="104">
        <v>12</v>
      </c>
      <c r="AQ15" s="104">
        <v>50</v>
      </c>
      <c r="AR15" s="46">
        <f t="shared" si="6"/>
        <v>5.833333333333333</v>
      </c>
      <c r="AS15" s="105">
        <v>0</v>
      </c>
      <c r="AT15" s="46">
        <f t="shared" si="7"/>
        <v>5.833333333333333</v>
      </c>
      <c r="AU15" s="43"/>
      <c r="AV15" s="6">
        <f t="shared" si="8"/>
        <v>4.6875</v>
      </c>
      <c r="AW15" s="7"/>
      <c r="AX15" s="6">
        <f t="shared" si="9"/>
        <v>5.3416666666666668</v>
      </c>
      <c r="AY15" s="7"/>
      <c r="AZ15" s="14">
        <f t="shared" si="10"/>
        <v>5.0145833333333334</v>
      </c>
      <c r="BA15" s="48">
        <f t="shared" si="11"/>
        <v>6</v>
      </c>
      <c r="BB15" s="2"/>
      <c r="BC15" s="2"/>
    </row>
    <row r="16" spans="1:55" x14ac:dyDescent="0.25">
      <c r="A16" s="98">
        <v>8</v>
      </c>
      <c r="B16" s="98" t="s">
        <v>102</v>
      </c>
      <c r="C16" s="98" t="s">
        <v>99</v>
      </c>
      <c r="D16" s="98" t="s">
        <v>100</v>
      </c>
      <c r="E16" s="98" t="s">
        <v>101</v>
      </c>
      <c r="F16" s="98">
        <v>4</v>
      </c>
      <c r="G16" s="163"/>
      <c r="H16" s="103">
        <v>5</v>
      </c>
      <c r="I16" s="103">
        <v>4</v>
      </c>
      <c r="J16" s="103">
        <v>5</v>
      </c>
      <c r="K16" s="103">
        <v>6</v>
      </c>
      <c r="L16" s="103">
        <v>6</v>
      </c>
      <c r="M16" s="38">
        <f t="shared" si="0"/>
        <v>5.3999999999999995</v>
      </c>
      <c r="N16" s="39"/>
      <c r="O16" s="103">
        <v>5.5</v>
      </c>
      <c r="P16" s="103">
        <v>4</v>
      </c>
      <c r="Q16" s="103">
        <v>5.5</v>
      </c>
      <c r="R16" s="103">
        <v>6</v>
      </c>
      <c r="S16" s="103">
        <v>6</v>
      </c>
      <c r="T16" s="38">
        <f t="shared" si="1"/>
        <v>5.6000000000000005</v>
      </c>
      <c r="U16" s="40"/>
      <c r="V16" s="103">
        <v>5</v>
      </c>
      <c r="W16" s="103">
        <v>5.5</v>
      </c>
      <c r="X16" s="103">
        <v>6</v>
      </c>
      <c r="Y16" s="103">
        <v>4.5</v>
      </c>
      <c r="Z16" s="103">
        <v>4</v>
      </c>
      <c r="AA16" s="38">
        <f t="shared" si="2"/>
        <v>5.0250000000000004</v>
      </c>
      <c r="AB16" s="103">
        <v>0</v>
      </c>
      <c r="AC16" s="38">
        <f t="shared" si="3"/>
        <v>5.0250000000000004</v>
      </c>
      <c r="AD16" s="43"/>
      <c r="AE16" s="42">
        <v>4</v>
      </c>
      <c r="AF16" s="41">
        <v>5</v>
      </c>
      <c r="AG16" s="41">
        <v>4</v>
      </c>
      <c r="AH16" s="41">
        <v>4.5</v>
      </c>
      <c r="AI16" s="41">
        <v>5</v>
      </c>
      <c r="AJ16" s="41">
        <v>4.5</v>
      </c>
      <c r="AK16" s="41">
        <v>4.5</v>
      </c>
      <c r="AL16" s="41">
        <v>5</v>
      </c>
      <c r="AM16" s="44">
        <f t="shared" si="4"/>
        <v>36.5</v>
      </c>
      <c r="AN16" s="38">
        <f t="shared" si="5"/>
        <v>4.5625</v>
      </c>
      <c r="AO16" s="39"/>
      <c r="AP16" s="104">
        <v>9</v>
      </c>
      <c r="AQ16" s="104">
        <v>44</v>
      </c>
      <c r="AR16" s="46">
        <f t="shared" si="6"/>
        <v>5.1111111111111107</v>
      </c>
      <c r="AS16" s="105">
        <v>0</v>
      </c>
      <c r="AT16" s="46">
        <f t="shared" si="7"/>
        <v>5.1111111111111107</v>
      </c>
      <c r="AU16" s="43"/>
      <c r="AV16" s="6">
        <f t="shared" si="8"/>
        <v>4.7718749999999996</v>
      </c>
      <c r="AW16" s="7"/>
      <c r="AX16" s="6">
        <f t="shared" si="9"/>
        <v>5.2118055555555554</v>
      </c>
      <c r="AY16" s="7"/>
      <c r="AZ16" s="14">
        <f t="shared" si="10"/>
        <v>4.9918402777777775</v>
      </c>
      <c r="BA16" s="48"/>
      <c r="BB16" s="2"/>
      <c r="BC16" s="2"/>
    </row>
  </sheetData>
  <sortState ref="A10:BC16">
    <sortCondition descending="1" ref="AZ10:AZ16"/>
  </sortState>
  <pageMargins left="0.23622047244094491" right="0.23622047244094491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9" sqref="H9"/>
    </sheetView>
  </sheetViews>
  <sheetFormatPr defaultRowHeight="15" x14ac:dyDescent="0.25"/>
  <cols>
    <col min="1" max="1" width="5.7109375" customWidth="1"/>
    <col min="2" max="2" width="17.140625" customWidth="1"/>
    <col min="3" max="3" width="20" customWidth="1"/>
    <col min="4" max="4" width="14.28515625" customWidth="1"/>
    <col min="5" max="5" width="28.28515625" customWidth="1"/>
    <col min="6" max="6" width="4.5703125" customWidth="1"/>
    <col min="7" max="7" width="2.85546875" customWidth="1"/>
    <col min="14" max="14" width="2.85546875" customWidth="1"/>
    <col min="21" max="21" width="2.85546875" customWidth="1"/>
    <col min="22" max="23" width="9.28515625" customWidth="1"/>
    <col min="27" max="27" width="2.85546875" customWidth="1"/>
    <col min="29" max="29" width="12.7109375" customWidth="1"/>
  </cols>
  <sheetData>
    <row r="1" spans="1:29" ht="15.75" x14ac:dyDescent="0.25">
      <c r="A1" s="1" t="s">
        <v>113</v>
      </c>
      <c r="B1" s="2"/>
      <c r="C1" s="2"/>
      <c r="D1" s="3" t="s">
        <v>0</v>
      </c>
      <c r="E1" s="2" t="s">
        <v>68</v>
      </c>
      <c r="F1" s="2"/>
      <c r="G1" s="2"/>
      <c r="H1" s="2"/>
      <c r="I1" s="2"/>
      <c r="J1" s="2"/>
      <c r="K1" s="2"/>
      <c r="L1" s="2"/>
      <c r="M1" s="2"/>
      <c r="N1" s="2"/>
      <c r="O1" s="5"/>
      <c r="P1" s="5"/>
      <c r="Q1" s="5"/>
      <c r="R1" s="5"/>
      <c r="S1" s="5"/>
      <c r="T1" s="2"/>
      <c r="U1" s="2"/>
      <c r="V1" s="4"/>
      <c r="W1" s="4"/>
      <c r="X1" s="2"/>
      <c r="Y1" s="2"/>
      <c r="Z1" s="2"/>
      <c r="AA1" s="141"/>
      <c r="AB1" s="2"/>
      <c r="AC1" s="9">
        <f ca="1">NOW()</f>
        <v>42903.471075000001</v>
      </c>
    </row>
    <row r="2" spans="1:29" ht="15.75" x14ac:dyDescent="0.25">
      <c r="A2" s="1" t="s">
        <v>114</v>
      </c>
      <c r="B2" s="2"/>
      <c r="C2" s="2"/>
      <c r="D2" s="3" t="s">
        <v>1</v>
      </c>
      <c r="E2" s="2" t="s">
        <v>67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2"/>
      <c r="Y2" s="2"/>
      <c r="Z2" s="2"/>
      <c r="AA2" s="4"/>
      <c r="AB2" s="2"/>
      <c r="AC2" s="10">
        <f ca="1">NOW()</f>
        <v>42903.471075000001</v>
      </c>
    </row>
    <row r="3" spans="1:29" ht="15.75" x14ac:dyDescent="0.25">
      <c r="A3" s="1" t="s">
        <v>2</v>
      </c>
      <c r="B3" s="79">
        <v>42900</v>
      </c>
      <c r="C3" s="2"/>
      <c r="D3" s="3"/>
      <c r="E3" s="2"/>
      <c r="F3" s="2"/>
      <c r="G3" s="2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2"/>
      <c r="V3" s="13"/>
      <c r="W3" s="13"/>
      <c r="X3" s="13"/>
      <c r="Y3" s="13"/>
      <c r="Z3" s="13"/>
      <c r="AA3" s="4"/>
      <c r="AB3" s="2"/>
      <c r="AC3" s="2"/>
    </row>
    <row r="4" spans="1:29" ht="15.75" x14ac:dyDescent="0.25">
      <c r="A4" s="1"/>
      <c r="B4" s="2"/>
      <c r="C4" s="2"/>
      <c r="D4" s="2"/>
      <c r="E4" s="2"/>
      <c r="F4" s="2"/>
      <c r="G4" s="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4"/>
      <c r="V4" s="99"/>
      <c r="W4" s="99"/>
      <c r="X4" s="99"/>
      <c r="Y4" s="99"/>
      <c r="Z4" s="99"/>
      <c r="AA4" s="4"/>
      <c r="AB4" s="2"/>
      <c r="AC4" s="2"/>
    </row>
    <row r="5" spans="1:29" ht="15.75" x14ac:dyDescent="0.25">
      <c r="A5" s="1" t="s">
        <v>86</v>
      </c>
      <c r="B5" s="11"/>
      <c r="C5" s="2"/>
      <c r="D5" s="2"/>
      <c r="E5" s="2"/>
      <c r="F5" s="2"/>
      <c r="G5" s="4"/>
      <c r="H5" s="11" t="s">
        <v>5</v>
      </c>
      <c r="I5" s="2" t="str">
        <f>E1</f>
        <v>Robyn Bruderer</v>
      </c>
      <c r="J5" s="11"/>
      <c r="K5" s="11"/>
      <c r="L5" s="11"/>
      <c r="M5" s="11"/>
      <c r="N5" s="11"/>
      <c r="O5" s="2"/>
      <c r="P5" s="2"/>
      <c r="Q5" s="2"/>
      <c r="R5" s="2"/>
      <c r="S5" s="2"/>
      <c r="T5" s="11"/>
      <c r="U5" s="99"/>
      <c r="V5" s="114" t="s">
        <v>7</v>
      </c>
      <c r="W5" s="2" t="str">
        <f>E2</f>
        <v>Jenny Scott</v>
      </c>
      <c r="X5" s="11"/>
      <c r="Y5" s="2"/>
      <c r="Z5" s="11"/>
      <c r="AA5" s="4"/>
      <c r="AB5" s="2"/>
      <c r="AC5" s="2"/>
    </row>
    <row r="6" spans="1:29" ht="15.75" x14ac:dyDescent="0.25">
      <c r="A6" s="1" t="s">
        <v>9</v>
      </c>
      <c r="B6" s="118">
        <v>13</v>
      </c>
      <c r="C6" s="2"/>
      <c r="D6" s="2"/>
      <c r="E6" s="2"/>
      <c r="F6" s="2"/>
      <c r="G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99"/>
      <c r="W6" s="2"/>
      <c r="X6" s="2"/>
      <c r="Y6" s="2"/>
      <c r="Z6" s="11"/>
      <c r="AA6" s="4"/>
      <c r="AB6" s="2"/>
      <c r="AC6" s="2"/>
    </row>
    <row r="7" spans="1:29" x14ac:dyDescent="0.25">
      <c r="A7" s="2"/>
      <c r="B7" s="2"/>
      <c r="C7" s="2"/>
      <c r="D7" s="2"/>
      <c r="E7" s="2"/>
      <c r="F7" s="2"/>
      <c r="G7" s="16"/>
      <c r="H7" s="126" t="s">
        <v>10</v>
      </c>
      <c r="I7" s="16"/>
      <c r="J7" s="16"/>
      <c r="K7" s="16"/>
      <c r="L7" s="16"/>
      <c r="M7" s="16"/>
      <c r="N7" s="16"/>
      <c r="O7" s="142" t="s">
        <v>11</v>
      </c>
      <c r="P7" s="2"/>
      <c r="Q7" s="2"/>
      <c r="R7" s="2"/>
      <c r="S7" s="2"/>
      <c r="T7" s="18" t="s">
        <v>11</v>
      </c>
      <c r="U7" s="29"/>
      <c r="V7" s="16"/>
      <c r="W7" s="16"/>
      <c r="X7" s="20"/>
      <c r="Y7" s="21" t="s">
        <v>12</v>
      </c>
      <c r="Z7" s="36" t="s">
        <v>13</v>
      </c>
      <c r="AA7" s="29"/>
      <c r="AB7" s="18" t="s">
        <v>15</v>
      </c>
      <c r="AC7" s="2"/>
    </row>
    <row r="8" spans="1:29" x14ac:dyDescent="0.25">
      <c r="A8" s="23" t="s">
        <v>16</v>
      </c>
      <c r="B8" s="23" t="s">
        <v>17</v>
      </c>
      <c r="C8" s="23" t="s">
        <v>10</v>
      </c>
      <c r="D8" s="23" t="s">
        <v>18</v>
      </c>
      <c r="E8" s="23" t="s">
        <v>65</v>
      </c>
      <c r="F8" s="23" t="s">
        <v>97</v>
      </c>
      <c r="G8" s="40"/>
      <c r="H8" s="143" t="s">
        <v>19</v>
      </c>
      <c r="I8" s="143" t="s">
        <v>20</v>
      </c>
      <c r="J8" s="143" t="s">
        <v>21</v>
      </c>
      <c r="K8" s="143" t="s">
        <v>22</v>
      </c>
      <c r="L8" s="143" t="s">
        <v>23</v>
      </c>
      <c r="M8" s="143" t="s">
        <v>10</v>
      </c>
      <c r="N8" s="40"/>
      <c r="O8" s="24" t="s">
        <v>24</v>
      </c>
      <c r="P8" s="24" t="s">
        <v>25</v>
      </c>
      <c r="Q8" s="24" t="s">
        <v>26</v>
      </c>
      <c r="R8" s="24" t="s">
        <v>27</v>
      </c>
      <c r="S8" s="24" t="s">
        <v>28</v>
      </c>
      <c r="T8" s="34" t="s">
        <v>31</v>
      </c>
      <c r="U8" s="144"/>
      <c r="V8" s="63" t="s">
        <v>66</v>
      </c>
      <c r="W8" s="63" t="s">
        <v>12</v>
      </c>
      <c r="X8" s="22" t="s">
        <v>42</v>
      </c>
      <c r="Y8" s="24" t="s">
        <v>43</v>
      </c>
      <c r="Z8" s="34" t="s">
        <v>31</v>
      </c>
      <c r="AA8" s="13"/>
      <c r="AB8" s="62" t="s">
        <v>44</v>
      </c>
      <c r="AC8" s="22" t="s">
        <v>45</v>
      </c>
    </row>
    <row r="9" spans="1:29" x14ac:dyDescent="0.25">
      <c r="A9" s="8"/>
      <c r="B9" s="8"/>
      <c r="C9" s="8"/>
      <c r="D9" s="8"/>
      <c r="E9" s="8"/>
      <c r="F9" s="8"/>
      <c r="G9" s="40"/>
      <c r="H9" s="145"/>
      <c r="I9" s="145"/>
      <c r="J9" s="145"/>
      <c r="K9" s="145"/>
      <c r="L9" s="145"/>
      <c r="M9" s="145"/>
      <c r="N9" s="40"/>
      <c r="O9" s="109"/>
      <c r="P9" s="109"/>
      <c r="Q9" s="109"/>
      <c r="R9" s="109"/>
      <c r="S9" s="109"/>
      <c r="T9" s="109"/>
      <c r="U9" s="83"/>
      <c r="V9" s="116"/>
      <c r="W9" s="116"/>
      <c r="X9" s="110"/>
      <c r="Y9" s="109"/>
      <c r="Z9" s="146"/>
      <c r="AA9" s="13"/>
      <c r="AB9" s="2"/>
      <c r="AC9" s="2"/>
    </row>
    <row r="10" spans="1:29" ht="15.75" x14ac:dyDescent="0.25">
      <c r="A10" s="84">
        <v>1</v>
      </c>
      <c r="B10" s="49" t="s">
        <v>98</v>
      </c>
      <c r="C10" s="191"/>
      <c r="D10" s="190"/>
      <c r="E10" s="164" t="s">
        <v>101</v>
      </c>
      <c r="F10" s="98">
        <v>6</v>
      </c>
      <c r="G10" s="40"/>
      <c r="H10" s="40"/>
      <c r="I10" s="40"/>
      <c r="J10" s="40"/>
      <c r="K10" s="40"/>
      <c r="L10" s="40"/>
      <c r="M10" s="40"/>
      <c r="N10" s="40"/>
      <c r="O10" s="78"/>
      <c r="P10" s="78"/>
      <c r="Q10" s="78"/>
      <c r="R10" s="78"/>
      <c r="S10" s="78"/>
      <c r="T10" s="147"/>
      <c r="U10" s="73"/>
      <c r="V10" s="157"/>
      <c r="W10" s="157"/>
      <c r="X10" s="78"/>
      <c r="Y10" s="78"/>
      <c r="Z10" s="78"/>
      <c r="AA10" s="43"/>
      <c r="AB10" s="148"/>
      <c r="AC10" s="149"/>
    </row>
    <row r="11" spans="1:29" ht="15.75" x14ac:dyDescent="0.25">
      <c r="A11" s="84">
        <v>2</v>
      </c>
      <c r="B11" s="187" t="s">
        <v>139</v>
      </c>
      <c r="C11" s="190"/>
      <c r="D11" s="190"/>
      <c r="E11" s="164" t="s">
        <v>140</v>
      </c>
      <c r="F11" s="98">
        <v>9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13"/>
      <c r="V11" s="88"/>
      <c r="W11" s="88"/>
      <c r="X11" s="40"/>
      <c r="Y11" s="40"/>
      <c r="Z11" s="40"/>
      <c r="AA11" s="13"/>
      <c r="AB11" s="149"/>
      <c r="AC11" s="149"/>
    </row>
    <row r="12" spans="1:29" ht="15.75" x14ac:dyDescent="0.25">
      <c r="A12" s="84">
        <v>3</v>
      </c>
      <c r="B12" s="187" t="s">
        <v>93</v>
      </c>
      <c r="C12" s="190"/>
      <c r="D12" s="190"/>
      <c r="E12" s="164" t="s">
        <v>155</v>
      </c>
      <c r="F12" s="98">
        <v>8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13"/>
      <c r="V12" s="158"/>
      <c r="W12" s="158"/>
      <c r="X12" s="40"/>
      <c r="Y12" s="40"/>
      <c r="Z12" s="40"/>
      <c r="AA12" s="13"/>
      <c r="AB12" s="149"/>
      <c r="AC12" s="149"/>
    </row>
    <row r="13" spans="1:29" ht="15.75" x14ac:dyDescent="0.25">
      <c r="A13" s="84">
        <v>4</v>
      </c>
      <c r="B13" s="49" t="s">
        <v>136</v>
      </c>
      <c r="C13" s="189"/>
      <c r="D13" s="190"/>
      <c r="E13" s="164" t="s">
        <v>138</v>
      </c>
      <c r="F13" s="98">
        <v>11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13"/>
      <c r="V13" s="158"/>
      <c r="W13" s="158"/>
      <c r="X13" s="40"/>
      <c r="Y13" s="40"/>
      <c r="Z13" s="40"/>
      <c r="AA13" s="13"/>
      <c r="AB13" s="149"/>
      <c r="AC13" s="149"/>
    </row>
    <row r="14" spans="1:29" ht="15.75" x14ac:dyDescent="0.25">
      <c r="A14" s="84">
        <v>5</v>
      </c>
      <c r="B14" s="187" t="s">
        <v>132</v>
      </c>
      <c r="C14" s="189"/>
      <c r="D14" s="190"/>
      <c r="E14" s="164" t="s">
        <v>133</v>
      </c>
      <c r="F14" s="98">
        <v>6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13"/>
      <c r="V14" s="158"/>
      <c r="W14" s="158"/>
      <c r="X14" s="40"/>
      <c r="Y14" s="40"/>
      <c r="Z14" s="40"/>
      <c r="AA14" s="13"/>
      <c r="AB14" s="149"/>
      <c r="AC14" s="149"/>
    </row>
    <row r="15" spans="1:29" ht="15.75" x14ac:dyDescent="0.25">
      <c r="A15" s="84">
        <v>6</v>
      </c>
      <c r="B15" s="49" t="s">
        <v>156</v>
      </c>
      <c r="C15" s="189"/>
      <c r="D15" s="190"/>
      <c r="E15" s="98" t="s">
        <v>76</v>
      </c>
      <c r="F15" s="98">
        <v>7</v>
      </c>
      <c r="G15" s="40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150"/>
      <c r="V15" s="158"/>
      <c r="W15" s="158"/>
      <c r="X15" s="88"/>
      <c r="Y15" s="88"/>
      <c r="Z15" s="88"/>
      <c r="AA15" s="150"/>
      <c r="AB15" s="151"/>
      <c r="AC15" s="151"/>
    </row>
    <row r="16" spans="1:29" ht="15.75" x14ac:dyDescent="0.25">
      <c r="A16" s="152"/>
      <c r="B16" s="152"/>
      <c r="C16" s="179" t="s">
        <v>137</v>
      </c>
      <c r="D16" s="152" t="s">
        <v>120</v>
      </c>
      <c r="E16" s="152" t="s">
        <v>154</v>
      </c>
      <c r="F16" s="152"/>
      <c r="G16" s="133"/>
      <c r="H16" s="134">
        <v>7</v>
      </c>
      <c r="I16" s="134">
        <v>6</v>
      </c>
      <c r="J16" s="134">
        <v>6.5</v>
      </c>
      <c r="K16" s="134">
        <v>6.5</v>
      </c>
      <c r="L16" s="134">
        <v>8</v>
      </c>
      <c r="M16" s="135">
        <f>SUM((H16*0.1),(I16*0.1),(J16*0.3),(K16*0.3),(L16*0.2))</f>
        <v>6.8000000000000007</v>
      </c>
      <c r="N16" s="153"/>
      <c r="O16" s="154">
        <v>5.2</v>
      </c>
      <c r="P16" s="154">
        <v>6.2</v>
      </c>
      <c r="Q16" s="154">
        <v>5.5</v>
      </c>
      <c r="R16" s="154">
        <v>4.7</v>
      </c>
      <c r="S16" s="154">
        <v>5.3</v>
      </c>
      <c r="T16" s="135">
        <f>SUM((O16*0.2),(P16*0.15),(Q16*0.25),(R16*0.2),(S16*0.2))</f>
        <v>5.3450000000000006</v>
      </c>
      <c r="U16" s="136"/>
      <c r="V16" s="159">
        <v>23</v>
      </c>
      <c r="W16" s="159">
        <v>64</v>
      </c>
      <c r="X16" s="135">
        <f>IF(V16&gt;0,(10-(W16/V16)),0)</f>
        <v>7.2173913043478262</v>
      </c>
      <c r="Y16" s="154">
        <v>0</v>
      </c>
      <c r="Z16" s="135">
        <f>X16-Y16</f>
        <v>7.2173913043478262</v>
      </c>
      <c r="AA16" s="156"/>
      <c r="AB16" s="135">
        <f>SUM((M16*0.25)+(T16*0.25)+(Z16*0.5))</f>
        <v>6.644945652173913</v>
      </c>
      <c r="AC16" s="155">
        <v>1</v>
      </c>
    </row>
    <row r="17" spans="8:29" x14ac:dyDescent="0.25"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X17" s="98"/>
      <c r="Y17" s="98"/>
      <c r="Z17" s="98"/>
      <c r="AA17" s="98"/>
      <c r="AB17" s="98"/>
      <c r="AC17" s="98"/>
    </row>
  </sheetData>
  <mergeCells count="3">
    <mergeCell ref="C10:C12"/>
    <mergeCell ref="D10:D15"/>
    <mergeCell ref="C13:C15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3"/>
  <sheetViews>
    <sheetView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9" sqref="H9"/>
    </sheetView>
  </sheetViews>
  <sheetFormatPr defaultRowHeight="15" x14ac:dyDescent="0.25"/>
  <cols>
    <col min="1" max="1" width="5.7109375" customWidth="1"/>
    <col min="2" max="2" width="17.140625" style="51" customWidth="1"/>
    <col min="3" max="3" width="18.5703125" style="51" customWidth="1"/>
    <col min="4" max="4" width="15.7109375" style="51" customWidth="1"/>
    <col min="5" max="5" width="23.140625" style="51" customWidth="1"/>
    <col min="6" max="6" width="4.7109375" style="51" customWidth="1"/>
    <col min="7" max="7" width="2.85546875" style="51" customWidth="1"/>
    <col min="14" max="14" width="2.85546875" customWidth="1"/>
    <col min="21" max="21" width="2.85546875" customWidth="1"/>
    <col min="30" max="30" width="2.85546875" customWidth="1"/>
    <col min="41" max="41" width="2.85546875" customWidth="1"/>
    <col min="42" max="43" width="9.28515625" customWidth="1"/>
    <col min="44" max="46" width="9.140625" style="51"/>
    <col min="47" max="47" width="2.85546875" style="51" customWidth="1"/>
    <col min="48" max="48" width="11.42578125" style="51" customWidth="1"/>
    <col min="49" max="49" width="3" style="52" customWidth="1"/>
    <col min="50" max="50" width="10" style="51" customWidth="1"/>
    <col min="51" max="51" width="2.85546875" style="52" customWidth="1"/>
    <col min="52" max="52" width="9.140625" style="51"/>
    <col min="53" max="53" width="12.5703125" customWidth="1"/>
  </cols>
  <sheetData>
    <row r="1" spans="1:53" ht="15.75" x14ac:dyDescent="0.25">
      <c r="A1" s="1" t="s">
        <v>113</v>
      </c>
      <c r="B1" s="2"/>
      <c r="C1" s="8"/>
      <c r="D1" s="19" t="s">
        <v>0</v>
      </c>
      <c r="E1" s="8" t="s">
        <v>67</v>
      </c>
      <c r="F1" s="8"/>
      <c r="G1" s="8"/>
      <c r="H1" s="2"/>
      <c r="I1" s="4"/>
      <c r="J1" s="5"/>
      <c r="K1" s="5"/>
      <c r="L1" s="5"/>
      <c r="M1" s="5"/>
      <c r="N1" s="4"/>
      <c r="O1" s="2"/>
      <c r="P1" s="2"/>
      <c r="Q1" s="2"/>
      <c r="R1" s="2"/>
      <c r="S1" s="2"/>
      <c r="T1" s="2"/>
      <c r="U1" s="4"/>
      <c r="V1" s="2"/>
      <c r="W1" s="2"/>
      <c r="X1" s="2"/>
      <c r="Y1" s="2"/>
      <c r="Z1" s="2"/>
      <c r="AA1" s="2"/>
      <c r="AB1" s="2"/>
      <c r="AC1" s="2"/>
      <c r="AD1" s="2"/>
      <c r="AE1" s="5"/>
      <c r="AF1" s="5"/>
      <c r="AG1" s="5"/>
      <c r="AH1" s="5"/>
      <c r="AI1" s="5"/>
      <c r="AJ1" s="5"/>
      <c r="AK1" s="5"/>
      <c r="AL1" s="5"/>
      <c r="AM1" s="5"/>
      <c r="AN1" s="5"/>
      <c r="AO1" s="4"/>
      <c r="AP1" s="4"/>
      <c r="AQ1" s="4"/>
      <c r="AR1" s="6"/>
      <c r="AS1" s="6"/>
      <c r="AT1" s="6"/>
      <c r="AU1" s="8"/>
      <c r="AV1" s="7"/>
      <c r="AW1" s="7"/>
      <c r="AX1" s="8"/>
      <c r="AY1" s="7"/>
      <c r="AZ1" s="8"/>
      <c r="BA1" s="9">
        <f ca="1">NOW()</f>
        <v>42903.471075000001</v>
      </c>
    </row>
    <row r="2" spans="1:53" ht="15.75" x14ac:dyDescent="0.25">
      <c r="A2" s="1" t="s">
        <v>114</v>
      </c>
      <c r="B2" s="2"/>
      <c r="C2" s="8"/>
      <c r="D2" s="19" t="s">
        <v>1</v>
      </c>
      <c r="E2" s="8" t="s">
        <v>68</v>
      </c>
      <c r="F2" s="8"/>
      <c r="G2" s="8"/>
      <c r="H2" s="2"/>
      <c r="I2" s="4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"/>
      <c r="AP2" s="4"/>
      <c r="AQ2" s="4"/>
      <c r="AR2" s="6"/>
      <c r="AS2" s="6"/>
      <c r="AT2" s="6"/>
      <c r="AU2" s="8"/>
      <c r="AV2" s="7"/>
      <c r="AW2" s="7"/>
      <c r="AX2" s="8"/>
      <c r="AY2" s="7"/>
      <c r="AZ2" s="8"/>
      <c r="BA2" s="10">
        <f ca="1">NOW()</f>
        <v>42903.471075000001</v>
      </c>
    </row>
    <row r="3" spans="1:53" ht="15.75" x14ac:dyDescent="0.25">
      <c r="A3" s="1" t="s">
        <v>2</v>
      </c>
      <c r="B3" s="79">
        <v>42900</v>
      </c>
      <c r="C3" s="8"/>
      <c r="D3" s="8"/>
      <c r="E3" s="8"/>
      <c r="F3" s="8"/>
      <c r="G3" s="8"/>
      <c r="H3" s="71" t="s">
        <v>60</v>
      </c>
      <c r="I3" s="72"/>
      <c r="J3" s="71"/>
      <c r="K3" s="72"/>
      <c r="L3" s="72"/>
      <c r="M3" s="72"/>
      <c r="N3" s="4"/>
      <c r="O3" s="77" t="s">
        <v>61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2"/>
      <c r="AE3" s="71" t="s">
        <v>60</v>
      </c>
      <c r="AF3" s="72"/>
      <c r="AG3" s="72"/>
      <c r="AH3" s="72"/>
      <c r="AI3" s="72"/>
      <c r="AJ3" s="72"/>
      <c r="AK3" s="72"/>
      <c r="AL3" s="72"/>
      <c r="AM3" s="72"/>
      <c r="AN3" s="72"/>
      <c r="AO3" s="4"/>
      <c r="AP3" s="77" t="s">
        <v>61</v>
      </c>
      <c r="AQ3" s="13"/>
      <c r="AR3" s="76"/>
      <c r="AS3" s="76"/>
      <c r="AT3" s="76"/>
      <c r="AU3" s="8"/>
      <c r="AV3" s="101"/>
      <c r="AW3" s="7"/>
      <c r="AX3" s="102"/>
      <c r="AY3" s="7"/>
      <c r="AZ3" s="8"/>
      <c r="BA3" s="2"/>
    </row>
    <row r="4" spans="1:53" ht="15.75" x14ac:dyDescent="0.25">
      <c r="A4" s="1"/>
      <c r="B4" s="8"/>
      <c r="C4" s="8"/>
      <c r="D4" s="8"/>
      <c r="E4" s="8"/>
      <c r="F4" s="8"/>
      <c r="G4" s="8"/>
      <c r="H4" s="2"/>
      <c r="I4" s="4"/>
      <c r="J4" s="2"/>
      <c r="K4" s="2"/>
      <c r="L4" s="2"/>
      <c r="M4" s="2"/>
      <c r="N4" s="4"/>
      <c r="O4" s="2"/>
      <c r="P4" s="2"/>
      <c r="Q4" s="2"/>
      <c r="R4" s="2"/>
      <c r="S4" s="2"/>
      <c r="T4" s="2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4"/>
      <c r="AP4" s="4"/>
      <c r="AQ4" s="4"/>
      <c r="AR4" s="6"/>
      <c r="AS4" s="6"/>
      <c r="AT4" s="6"/>
      <c r="AU4" s="8"/>
      <c r="AV4" s="7"/>
      <c r="AW4" s="7"/>
      <c r="AX4" s="8"/>
      <c r="AY4" s="7"/>
      <c r="AZ4" s="8"/>
      <c r="BA4" s="2"/>
    </row>
    <row r="5" spans="1:53" ht="15.75" x14ac:dyDescent="0.25">
      <c r="A5" s="1" t="s">
        <v>46</v>
      </c>
      <c r="B5" s="19"/>
      <c r="C5" s="118" t="s">
        <v>64</v>
      </c>
      <c r="D5" s="8"/>
      <c r="E5" s="8"/>
      <c r="F5" s="8"/>
      <c r="G5" s="8"/>
      <c r="H5" s="11" t="s">
        <v>5</v>
      </c>
      <c r="I5" s="2" t="str">
        <f>E1</f>
        <v>Jenny Scott</v>
      </c>
      <c r="J5" s="2"/>
      <c r="K5" s="11"/>
      <c r="L5" s="2"/>
      <c r="M5" s="2"/>
      <c r="N5" s="12"/>
      <c r="O5" s="11" t="s">
        <v>5</v>
      </c>
      <c r="P5" s="2" t="str">
        <f>E1</f>
        <v>Jenny Scott</v>
      </c>
      <c r="Q5" s="2"/>
      <c r="R5" s="2"/>
      <c r="S5" s="2"/>
      <c r="T5" s="2"/>
      <c r="U5" s="4"/>
      <c r="V5" s="11" t="s">
        <v>5</v>
      </c>
      <c r="W5" s="2" t="str">
        <f>E1</f>
        <v>Jenny Scott</v>
      </c>
      <c r="X5" s="2"/>
      <c r="Y5" s="2"/>
      <c r="Z5" s="2"/>
      <c r="AA5" s="2"/>
      <c r="AB5" s="11"/>
      <c r="AC5" s="11"/>
      <c r="AD5" s="13"/>
      <c r="AE5" s="11" t="s">
        <v>6</v>
      </c>
      <c r="AF5" s="11"/>
      <c r="AG5" s="2" t="str">
        <f>E2</f>
        <v>Robyn Bruderer</v>
      </c>
      <c r="AH5" s="2"/>
      <c r="AI5" s="2"/>
      <c r="AJ5" s="2"/>
      <c r="AK5" s="2"/>
      <c r="AL5" s="2"/>
      <c r="AM5" s="2"/>
      <c r="AN5" s="2"/>
      <c r="AO5" s="4"/>
      <c r="AP5" s="14" t="s">
        <v>7</v>
      </c>
      <c r="AQ5" s="2" t="str">
        <f>E2</f>
        <v>Robyn Bruderer</v>
      </c>
      <c r="AR5" s="14"/>
      <c r="AS5" s="6"/>
      <c r="AT5" s="6"/>
      <c r="AU5" s="53"/>
      <c r="AV5" s="15" t="s">
        <v>8</v>
      </c>
      <c r="AW5" s="7"/>
      <c r="AX5" s="8"/>
      <c r="AY5" s="7"/>
      <c r="AZ5" s="8"/>
      <c r="BA5" s="2"/>
    </row>
    <row r="6" spans="1:53" ht="15.75" x14ac:dyDescent="0.25">
      <c r="A6" s="1" t="s">
        <v>9</v>
      </c>
      <c r="B6" s="118">
        <v>5</v>
      </c>
      <c r="C6" s="8"/>
      <c r="D6" s="8"/>
      <c r="E6" s="8"/>
      <c r="F6" s="8"/>
      <c r="G6" s="8"/>
      <c r="I6" s="4"/>
      <c r="J6" s="2"/>
      <c r="K6" s="2"/>
      <c r="L6" s="2"/>
      <c r="M6" s="2"/>
      <c r="N6" s="4"/>
      <c r="P6" s="2"/>
      <c r="Q6" s="2"/>
      <c r="R6" s="2"/>
      <c r="S6" s="2"/>
      <c r="T6" s="2"/>
      <c r="U6" s="2"/>
      <c r="W6" s="2"/>
      <c r="X6" s="2"/>
      <c r="Y6" s="2"/>
      <c r="Z6" s="2"/>
      <c r="AA6" s="2"/>
      <c r="AB6" s="2"/>
      <c r="AC6" s="2"/>
      <c r="AD6" s="13"/>
      <c r="AF6" s="2"/>
      <c r="AG6" s="2"/>
      <c r="AH6" s="2"/>
      <c r="AI6" s="2"/>
      <c r="AJ6" s="2"/>
      <c r="AK6" s="2"/>
      <c r="AL6" s="2"/>
      <c r="AM6" s="2"/>
      <c r="AN6" s="4"/>
      <c r="AO6" s="2"/>
      <c r="AQ6" s="2"/>
      <c r="AR6" s="6"/>
      <c r="AS6" s="6"/>
      <c r="AT6" s="6"/>
      <c r="AU6" s="53"/>
      <c r="AV6" s="8"/>
      <c r="AW6" s="7"/>
      <c r="AX6" s="8"/>
      <c r="AY6" s="7"/>
      <c r="AZ6" s="8"/>
      <c r="BA6" s="2"/>
    </row>
    <row r="7" spans="1:53" x14ac:dyDescent="0.25">
      <c r="A7" s="2"/>
      <c r="B7" s="8"/>
      <c r="C7" s="8"/>
      <c r="D7" s="8"/>
      <c r="E7" s="8"/>
      <c r="F7" s="8"/>
      <c r="G7" s="8"/>
      <c r="H7" s="11" t="s">
        <v>10</v>
      </c>
      <c r="I7" s="2"/>
      <c r="J7" s="2"/>
      <c r="K7" s="2"/>
      <c r="L7" s="2"/>
      <c r="M7" s="5"/>
      <c r="N7" s="16"/>
      <c r="O7" s="19" t="s">
        <v>10</v>
      </c>
      <c r="P7" s="17"/>
      <c r="Q7" s="17"/>
      <c r="R7" s="17"/>
      <c r="S7" s="18"/>
      <c r="T7" s="2"/>
      <c r="U7" s="4"/>
      <c r="V7" s="11" t="s">
        <v>11</v>
      </c>
      <c r="W7" s="2"/>
      <c r="X7" s="2"/>
      <c r="Y7" s="2"/>
      <c r="Z7" s="2"/>
      <c r="AA7" s="2"/>
      <c r="AB7" s="2"/>
      <c r="AC7" s="18" t="s">
        <v>11</v>
      </c>
      <c r="AD7" s="13"/>
      <c r="AE7" s="2"/>
      <c r="AF7" s="5"/>
      <c r="AG7" s="5"/>
      <c r="AH7" s="5"/>
      <c r="AI7" s="5"/>
      <c r="AJ7" s="5"/>
      <c r="AK7" s="5"/>
      <c r="AL7" s="5"/>
      <c r="AM7" s="5"/>
      <c r="AN7" s="5"/>
      <c r="AO7" s="16"/>
      <c r="AP7" s="16"/>
      <c r="AQ7" s="16"/>
      <c r="AR7" s="14"/>
      <c r="AS7" s="6" t="s">
        <v>12</v>
      </c>
      <c r="AT7" s="14" t="s">
        <v>13</v>
      </c>
      <c r="AU7" s="53"/>
      <c r="AV7" s="19" t="s">
        <v>14</v>
      </c>
      <c r="AW7" s="7"/>
      <c r="AX7" s="19" t="s">
        <v>3</v>
      </c>
      <c r="AY7" s="54"/>
      <c r="AZ7" s="20" t="s">
        <v>15</v>
      </c>
      <c r="BA7" s="21"/>
    </row>
    <row r="8" spans="1:53" x14ac:dyDescent="0.25">
      <c r="A8" s="22" t="s">
        <v>16</v>
      </c>
      <c r="B8" s="23" t="s">
        <v>17</v>
      </c>
      <c r="C8" s="23" t="s">
        <v>10</v>
      </c>
      <c r="D8" s="23" t="s">
        <v>18</v>
      </c>
      <c r="E8" s="23" t="s">
        <v>65</v>
      </c>
      <c r="F8" s="23" t="s">
        <v>97</v>
      </c>
      <c r="G8" s="160"/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10</v>
      </c>
      <c r="N8" s="25"/>
      <c r="O8" s="24" t="s">
        <v>19</v>
      </c>
      <c r="P8" s="24" t="s">
        <v>20</v>
      </c>
      <c r="Q8" s="24" t="s">
        <v>21</v>
      </c>
      <c r="R8" s="24" t="s">
        <v>22</v>
      </c>
      <c r="S8" s="24" t="s">
        <v>23</v>
      </c>
      <c r="T8" s="24" t="s">
        <v>10</v>
      </c>
      <c r="U8" s="26"/>
      <c r="V8" s="24" t="s">
        <v>24</v>
      </c>
      <c r="W8" s="24" t="s">
        <v>25</v>
      </c>
      <c r="X8" s="24" t="s">
        <v>26</v>
      </c>
      <c r="Y8" s="24" t="s">
        <v>27</v>
      </c>
      <c r="Z8" s="24" t="s">
        <v>28</v>
      </c>
      <c r="AA8" s="24" t="s">
        <v>29</v>
      </c>
      <c r="AB8" s="22" t="s">
        <v>30</v>
      </c>
      <c r="AC8" s="62" t="s">
        <v>31</v>
      </c>
      <c r="AD8" s="27"/>
      <c r="AE8" s="22" t="s">
        <v>32</v>
      </c>
      <c r="AF8" s="22" t="s">
        <v>33</v>
      </c>
      <c r="AG8" s="22" t="s">
        <v>34</v>
      </c>
      <c r="AH8" s="22" t="s">
        <v>35</v>
      </c>
      <c r="AI8" s="22" t="s">
        <v>36</v>
      </c>
      <c r="AJ8" s="22" t="s">
        <v>37</v>
      </c>
      <c r="AK8" s="22" t="s">
        <v>38</v>
      </c>
      <c r="AL8" s="22" t="s">
        <v>39</v>
      </c>
      <c r="AM8" s="22" t="s">
        <v>40</v>
      </c>
      <c r="AN8" s="22" t="s">
        <v>41</v>
      </c>
      <c r="AO8" s="25"/>
      <c r="AP8" s="63" t="s">
        <v>66</v>
      </c>
      <c r="AQ8" s="63" t="s">
        <v>12</v>
      </c>
      <c r="AR8" s="28" t="s">
        <v>42</v>
      </c>
      <c r="AS8" s="28" t="s">
        <v>43</v>
      </c>
      <c r="AT8" s="68" t="s">
        <v>31</v>
      </c>
      <c r="AU8" s="53"/>
      <c r="AV8" s="30" t="s">
        <v>44</v>
      </c>
      <c r="AW8" s="31"/>
      <c r="AX8" s="30" t="s">
        <v>44</v>
      </c>
      <c r="AY8" s="55"/>
      <c r="AZ8" s="33" t="s">
        <v>44</v>
      </c>
      <c r="BA8" s="34" t="s">
        <v>45</v>
      </c>
    </row>
    <row r="9" spans="1:53" x14ac:dyDescent="0.25">
      <c r="A9" s="17"/>
      <c r="B9" s="8"/>
      <c r="C9" s="8"/>
      <c r="D9" s="8"/>
      <c r="E9" s="8"/>
      <c r="F9" s="8"/>
      <c r="G9" s="128"/>
      <c r="H9" s="21"/>
      <c r="I9" s="21"/>
      <c r="J9" s="21"/>
      <c r="K9" s="21"/>
      <c r="L9" s="21"/>
      <c r="M9" s="21"/>
      <c r="N9" s="25"/>
      <c r="O9" s="21"/>
      <c r="P9" s="21"/>
      <c r="Q9" s="21"/>
      <c r="R9" s="21"/>
      <c r="S9" s="21"/>
      <c r="T9" s="21"/>
      <c r="U9" s="26"/>
      <c r="V9" s="21"/>
      <c r="W9" s="21"/>
      <c r="X9" s="21"/>
      <c r="Y9" s="21"/>
      <c r="Z9" s="21"/>
      <c r="AA9" s="21"/>
      <c r="AB9" s="17"/>
      <c r="AC9" s="17"/>
      <c r="AD9" s="2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5"/>
      <c r="AP9" s="16"/>
      <c r="AQ9" s="16"/>
      <c r="AR9" s="6"/>
      <c r="AS9" s="6"/>
      <c r="AT9" s="6"/>
      <c r="AU9" s="53"/>
      <c r="AV9" s="19"/>
      <c r="AW9" s="7"/>
      <c r="AX9" s="19"/>
      <c r="AY9" s="56"/>
      <c r="AZ9" s="20"/>
      <c r="BA9" s="36"/>
    </row>
    <row r="10" spans="1:53" x14ac:dyDescent="0.25">
      <c r="A10" s="98">
        <v>9</v>
      </c>
      <c r="B10" s="98" t="s">
        <v>119</v>
      </c>
      <c r="C10" s="98" t="s">
        <v>94</v>
      </c>
      <c r="D10" s="98" t="s">
        <v>120</v>
      </c>
      <c r="E10" s="180" t="s">
        <v>121</v>
      </c>
      <c r="F10" s="98">
        <v>4</v>
      </c>
      <c r="G10" s="161"/>
      <c r="H10" s="37">
        <v>5.5</v>
      </c>
      <c r="I10" s="37">
        <v>6.5</v>
      </c>
      <c r="J10" s="37">
        <v>7</v>
      </c>
      <c r="K10" s="37">
        <v>7</v>
      </c>
      <c r="L10" s="37">
        <v>7</v>
      </c>
      <c r="M10" s="38">
        <f>SUM((H10*0.3),(I10*0.25),(J10*0.25),(K10*0.15),(L10*0.05))</f>
        <v>6.4249999999999998</v>
      </c>
      <c r="N10" s="39"/>
      <c r="O10" s="37">
        <v>6</v>
      </c>
      <c r="P10" s="37">
        <v>5.5</v>
      </c>
      <c r="Q10" s="37">
        <v>6.5</v>
      </c>
      <c r="R10" s="37">
        <v>7.5</v>
      </c>
      <c r="S10" s="37">
        <v>7</v>
      </c>
      <c r="T10" s="38">
        <f>SUM((O10*0.1),(P10*0.1),(Q10*0.3),(R10*0.3),(S10*0.2))</f>
        <v>6.75</v>
      </c>
      <c r="U10" s="40"/>
      <c r="V10" s="41">
        <v>6</v>
      </c>
      <c r="W10" s="41">
        <v>6.5</v>
      </c>
      <c r="X10" s="41">
        <v>7</v>
      </c>
      <c r="Y10" s="41">
        <v>6.5</v>
      </c>
      <c r="Z10" s="41">
        <v>6</v>
      </c>
      <c r="AA10" s="38">
        <f>SUM((V10*0.2),(W10*0.15),(X10*0.25),(Y10*0.2),(Z10*0.2))</f>
        <v>6.4250000000000007</v>
      </c>
      <c r="AB10" s="42">
        <v>0</v>
      </c>
      <c r="AC10" s="38">
        <f>AA10-AB10</f>
        <v>6.4250000000000007</v>
      </c>
      <c r="AD10" s="43"/>
      <c r="AE10" s="41">
        <v>5.3</v>
      </c>
      <c r="AF10" s="41">
        <v>6.3</v>
      </c>
      <c r="AG10" s="41">
        <v>6</v>
      </c>
      <c r="AH10" s="41">
        <v>4</v>
      </c>
      <c r="AI10" s="41">
        <v>5.3</v>
      </c>
      <c r="AJ10" s="41">
        <v>5</v>
      </c>
      <c r="AK10" s="41">
        <v>3</v>
      </c>
      <c r="AL10" s="41">
        <v>5</v>
      </c>
      <c r="AM10" s="44">
        <f>SUM(AE10:AL10)</f>
        <v>39.900000000000006</v>
      </c>
      <c r="AN10" s="38">
        <f>AM10/8</f>
        <v>4.9875000000000007</v>
      </c>
      <c r="AO10" s="39"/>
      <c r="AP10" s="104">
        <v>14</v>
      </c>
      <c r="AQ10" s="104">
        <v>38</v>
      </c>
      <c r="AR10" s="46">
        <f>IF(AP10&gt;0,(10-(AQ10/AP10)),0)</f>
        <v>7.2857142857142856</v>
      </c>
      <c r="AS10" s="47">
        <v>0</v>
      </c>
      <c r="AT10" s="46">
        <f>SUM(AR10-AS10)</f>
        <v>7.2857142857142856</v>
      </c>
      <c r="AU10" s="57"/>
      <c r="AV10" s="6">
        <f>SUM((M10*0.25)+(AN10*0.75))</f>
        <v>5.3468750000000007</v>
      </c>
      <c r="AW10" s="7"/>
      <c r="AX10" s="6">
        <f>SUM((T10*0.25),(AC10*0.25),(AT10*0.5))</f>
        <v>6.9366071428571434</v>
      </c>
      <c r="AY10" s="54"/>
      <c r="AZ10" s="14">
        <f>AVERAGE(AV10:AX10)</f>
        <v>6.1417410714285721</v>
      </c>
      <c r="BA10" s="48">
        <f>RANK(AZ10,AZ$10:AZ$1008)</f>
        <v>1</v>
      </c>
    </row>
    <row r="11" spans="1:53" x14ac:dyDescent="0.25">
      <c r="A11" s="98">
        <v>18</v>
      </c>
      <c r="B11" s="98" t="s">
        <v>115</v>
      </c>
      <c r="C11" s="98" t="s">
        <v>116</v>
      </c>
      <c r="D11" s="98" t="s">
        <v>117</v>
      </c>
      <c r="E11" s="98" t="s">
        <v>118</v>
      </c>
      <c r="F11" s="98">
        <v>8</v>
      </c>
      <c r="G11" s="161"/>
      <c r="H11" s="37">
        <v>6.5</v>
      </c>
      <c r="I11" s="37">
        <v>6</v>
      </c>
      <c r="J11" s="37">
        <v>6</v>
      </c>
      <c r="K11" s="37">
        <v>6</v>
      </c>
      <c r="L11" s="37">
        <v>6</v>
      </c>
      <c r="M11" s="38">
        <f>SUM((H11*0.3),(I11*0.25),(J11*0.25),(K11*0.15),(L11*0.05))</f>
        <v>6.1499999999999995</v>
      </c>
      <c r="N11" s="39"/>
      <c r="O11" s="37">
        <v>5.5</v>
      </c>
      <c r="P11" s="37">
        <v>6</v>
      </c>
      <c r="Q11" s="37">
        <v>6</v>
      </c>
      <c r="R11" s="37">
        <v>6</v>
      </c>
      <c r="S11" s="37">
        <v>6</v>
      </c>
      <c r="T11" s="38">
        <f>SUM((O11*0.1),(P11*0.1),(Q11*0.3),(R11*0.3),(S11*0.2))</f>
        <v>5.95</v>
      </c>
      <c r="U11" s="40"/>
      <c r="V11" s="41">
        <v>5.5</v>
      </c>
      <c r="W11" s="41">
        <v>6</v>
      </c>
      <c r="X11" s="41">
        <v>6</v>
      </c>
      <c r="Y11" s="41">
        <v>5</v>
      </c>
      <c r="Z11" s="41">
        <v>5</v>
      </c>
      <c r="AA11" s="38">
        <f>SUM((V11*0.2),(W11*0.15),(X11*0.25),(Y11*0.2),(Z11*0.2))</f>
        <v>5.5</v>
      </c>
      <c r="AB11" s="42">
        <v>0</v>
      </c>
      <c r="AC11" s="38">
        <f>AA11-AB11</f>
        <v>5.5</v>
      </c>
      <c r="AD11" s="43"/>
      <c r="AE11" s="41">
        <v>4.5</v>
      </c>
      <c r="AF11" s="41">
        <v>6.3</v>
      </c>
      <c r="AG11" s="41">
        <v>5.3</v>
      </c>
      <c r="AH11" s="41">
        <v>5</v>
      </c>
      <c r="AI11" s="41">
        <v>5.2</v>
      </c>
      <c r="AJ11" s="41">
        <v>5.5</v>
      </c>
      <c r="AK11" s="41">
        <v>5.3</v>
      </c>
      <c r="AL11" s="41">
        <v>5.2</v>
      </c>
      <c r="AM11" s="44">
        <f>SUM(AE11:AL11)</f>
        <v>42.300000000000004</v>
      </c>
      <c r="AN11" s="38">
        <f>AM11/8</f>
        <v>5.2875000000000005</v>
      </c>
      <c r="AO11" s="39"/>
      <c r="AP11" s="104">
        <v>11</v>
      </c>
      <c r="AQ11" s="104">
        <v>28</v>
      </c>
      <c r="AR11" s="46">
        <f>IF(AP11&gt;0,(10-(AQ11/AP11)),0)</f>
        <v>7.454545454545455</v>
      </c>
      <c r="AS11" s="47">
        <v>0</v>
      </c>
      <c r="AT11" s="46">
        <f>SUM(AR11-AS11)</f>
        <v>7.454545454545455</v>
      </c>
      <c r="AU11" s="57"/>
      <c r="AV11" s="6">
        <f>SUM((M11*0.25)+(AN11*0.75))</f>
        <v>5.5031249999999998</v>
      </c>
      <c r="AW11" s="7"/>
      <c r="AX11" s="6">
        <f>SUM((T11*0.25),(AC11*0.25),(AT11*0.5))</f>
        <v>6.5897727272727273</v>
      </c>
      <c r="AY11" s="54"/>
      <c r="AZ11" s="14">
        <f>AVERAGE(AV11:AX11)</f>
        <v>6.046448863636364</v>
      </c>
      <c r="BA11" s="48">
        <f>RANK(AZ11,AZ$10:AZ$1008)</f>
        <v>2</v>
      </c>
    </row>
    <row r="12" spans="1:53" x14ac:dyDescent="0.25">
      <c r="A12" s="98">
        <v>24</v>
      </c>
      <c r="B12" s="98" t="s">
        <v>126</v>
      </c>
      <c r="C12" s="180" t="s">
        <v>106</v>
      </c>
      <c r="D12" s="98" t="s">
        <v>107</v>
      </c>
      <c r="E12" s="98" t="s">
        <v>118</v>
      </c>
      <c r="F12" s="98">
        <v>7</v>
      </c>
      <c r="G12" s="161"/>
      <c r="H12" s="37">
        <v>5.5</v>
      </c>
      <c r="I12" s="37">
        <v>5.5</v>
      </c>
      <c r="J12" s="37">
        <v>6</v>
      </c>
      <c r="K12" s="37">
        <v>6</v>
      </c>
      <c r="L12" s="37">
        <v>6</v>
      </c>
      <c r="M12" s="38">
        <f>SUM((H12*0.3),(I12*0.25),(J12*0.25),(K12*0.15),(L12*0.05))</f>
        <v>5.7250000000000005</v>
      </c>
      <c r="N12" s="39"/>
      <c r="O12" s="37">
        <v>4</v>
      </c>
      <c r="P12" s="37">
        <v>4</v>
      </c>
      <c r="Q12" s="37">
        <v>3</v>
      </c>
      <c r="R12" s="37">
        <v>5</v>
      </c>
      <c r="S12" s="37">
        <v>6</v>
      </c>
      <c r="T12" s="38">
        <f>SUM((O12*0.1),(P12*0.1),(Q12*0.3),(R12*0.3),(S12*0.2))</f>
        <v>4.4000000000000004</v>
      </c>
      <c r="U12" s="40"/>
      <c r="V12" s="41">
        <v>4</v>
      </c>
      <c r="W12" s="41">
        <v>5.5</v>
      </c>
      <c r="X12" s="41">
        <v>6</v>
      </c>
      <c r="Y12" s="41">
        <v>4.5</v>
      </c>
      <c r="Z12" s="41">
        <v>5</v>
      </c>
      <c r="AA12" s="38">
        <f>SUM((V12*0.2),(W12*0.15),(X12*0.25),(Y12*0.2),(Z12*0.2))</f>
        <v>5.0250000000000004</v>
      </c>
      <c r="AB12" s="42">
        <v>0</v>
      </c>
      <c r="AC12" s="38">
        <f>AA12-AB12</f>
        <v>5.0250000000000004</v>
      </c>
      <c r="AD12" s="43"/>
      <c r="AE12" s="41">
        <v>5.2</v>
      </c>
      <c r="AF12" s="41">
        <v>6.3</v>
      </c>
      <c r="AG12" s="41">
        <v>6.2</v>
      </c>
      <c r="AH12" s="41">
        <v>5</v>
      </c>
      <c r="AI12" s="41">
        <v>4</v>
      </c>
      <c r="AJ12" s="41">
        <v>5</v>
      </c>
      <c r="AK12" s="41">
        <v>6</v>
      </c>
      <c r="AL12" s="41">
        <v>5.5</v>
      </c>
      <c r="AM12" s="44">
        <f>SUM(AE12:AL12)</f>
        <v>43.2</v>
      </c>
      <c r="AN12" s="38">
        <f>AM12/8</f>
        <v>5.4</v>
      </c>
      <c r="AO12" s="39"/>
      <c r="AP12" s="104">
        <v>9</v>
      </c>
      <c r="AQ12" s="104">
        <v>20</v>
      </c>
      <c r="AR12" s="46">
        <f>IF(AP12&gt;0,(10-(AQ12/AP12)),0)</f>
        <v>7.7777777777777777</v>
      </c>
      <c r="AS12" s="47">
        <v>0</v>
      </c>
      <c r="AT12" s="46">
        <f>SUM(AR12-AS12)</f>
        <v>7.7777777777777777</v>
      </c>
      <c r="AU12" s="57"/>
      <c r="AV12" s="6">
        <f>SUM((M12*0.25)+(AN12*0.75))</f>
        <v>5.4812500000000011</v>
      </c>
      <c r="AW12" s="7"/>
      <c r="AX12" s="6">
        <f>SUM((T12*0.25),(AC12*0.25),(AT12*0.5))</f>
        <v>6.2451388888888886</v>
      </c>
      <c r="AY12" s="54"/>
      <c r="AZ12" s="14">
        <f>AVERAGE(AV12:AX12)</f>
        <v>5.8631944444444448</v>
      </c>
      <c r="BA12" s="48">
        <f>RANK(AZ12,AZ$10:AZ$1008)</f>
        <v>3</v>
      </c>
    </row>
    <row r="13" spans="1:53" x14ac:dyDescent="0.25">
      <c r="A13" s="98">
        <v>16</v>
      </c>
      <c r="B13" s="98" t="s">
        <v>127</v>
      </c>
      <c r="C13" s="98" t="s">
        <v>94</v>
      </c>
      <c r="D13" s="98" t="s">
        <v>120</v>
      </c>
      <c r="E13" s="98" t="s">
        <v>92</v>
      </c>
      <c r="F13" s="98">
        <v>8</v>
      </c>
      <c r="G13" s="161"/>
      <c r="H13" s="37">
        <v>6.5</v>
      </c>
      <c r="I13" s="37">
        <v>5.5</v>
      </c>
      <c r="J13" s="37">
        <v>5.5</v>
      </c>
      <c r="K13" s="37">
        <v>7</v>
      </c>
      <c r="L13" s="37">
        <v>6.5</v>
      </c>
      <c r="M13" s="38">
        <f>SUM((H13*0.3),(I13*0.25),(J13*0.25),(K13*0.15),(L13*0.05))</f>
        <v>6.0750000000000002</v>
      </c>
      <c r="N13" s="39"/>
      <c r="O13" s="37">
        <v>5.5</v>
      </c>
      <c r="P13" s="37">
        <v>5</v>
      </c>
      <c r="Q13" s="37">
        <v>6</v>
      </c>
      <c r="R13" s="37">
        <v>7</v>
      </c>
      <c r="S13" s="37">
        <v>6.5</v>
      </c>
      <c r="T13" s="38">
        <f>SUM((O13*0.1),(P13*0.1),(Q13*0.3),(R13*0.3),(S13*0.2))</f>
        <v>6.2499999999999991</v>
      </c>
      <c r="U13" s="40"/>
      <c r="V13" s="41">
        <v>5</v>
      </c>
      <c r="W13" s="41">
        <v>5.5</v>
      </c>
      <c r="X13" s="41">
        <v>6</v>
      </c>
      <c r="Y13" s="41">
        <v>6</v>
      </c>
      <c r="Z13" s="41">
        <v>5</v>
      </c>
      <c r="AA13" s="38">
        <f>SUM((V13*0.2),(W13*0.15),(X13*0.25),(Y13*0.2),(Z13*0.2))</f>
        <v>5.5250000000000004</v>
      </c>
      <c r="AB13" s="42">
        <v>0</v>
      </c>
      <c r="AC13" s="38">
        <f>AA13-AB13</f>
        <v>5.5250000000000004</v>
      </c>
      <c r="AD13" s="43"/>
      <c r="AE13" s="41">
        <v>4.7</v>
      </c>
      <c r="AF13" s="41">
        <v>5.3</v>
      </c>
      <c r="AG13" s="41">
        <v>5</v>
      </c>
      <c r="AH13" s="41">
        <v>5</v>
      </c>
      <c r="AI13" s="41">
        <v>4.7</v>
      </c>
      <c r="AJ13" s="41">
        <v>5</v>
      </c>
      <c r="AK13" s="41">
        <v>5.7</v>
      </c>
      <c r="AL13" s="41">
        <v>5</v>
      </c>
      <c r="AM13" s="44">
        <f>SUM(AE13:AL13)</f>
        <v>40.4</v>
      </c>
      <c r="AN13" s="38">
        <f>AM13/8</f>
        <v>5.05</v>
      </c>
      <c r="AO13" s="39"/>
      <c r="AP13" s="104">
        <v>11</v>
      </c>
      <c r="AQ13" s="104">
        <v>52</v>
      </c>
      <c r="AR13" s="46">
        <f>IF(AP13&gt;0,(10-(AQ13/AP13)),0)</f>
        <v>5.2727272727272725</v>
      </c>
      <c r="AS13" s="47">
        <v>0</v>
      </c>
      <c r="AT13" s="46">
        <f>SUM(AR13-AS13)</f>
        <v>5.2727272727272725</v>
      </c>
      <c r="AU13" s="57"/>
      <c r="AV13" s="6">
        <f>SUM((M13*0.25)+(AN13*0.75))</f>
        <v>5.3062499999999995</v>
      </c>
      <c r="AW13" s="7"/>
      <c r="AX13" s="6">
        <f>SUM((T13*0.25),(AC13*0.25),(AT13*0.5))</f>
        <v>5.5801136363636363</v>
      </c>
      <c r="AY13" s="54"/>
      <c r="AZ13" s="14">
        <f>AVERAGE(AV13:AX13)</f>
        <v>5.4431818181818183</v>
      </c>
      <c r="BA13" s="48">
        <f>RANK(AZ13,AZ$10:AZ$1008)</f>
        <v>4</v>
      </c>
    </row>
  </sheetData>
  <sortState ref="A10:BA13">
    <sortCondition descending="1" ref="AZ10:AZ13"/>
  </sortState>
  <pageMargins left="0.23622047244094491" right="0.23622047244094491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"/>
  <sheetViews>
    <sheetView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9" sqref="H9"/>
    </sheetView>
  </sheetViews>
  <sheetFormatPr defaultRowHeight="15" x14ac:dyDescent="0.25"/>
  <cols>
    <col min="1" max="1" width="5.7109375" customWidth="1"/>
    <col min="2" max="2" width="17.140625" customWidth="1"/>
    <col min="3" max="3" width="20" customWidth="1"/>
    <col min="4" max="4" width="14.28515625" customWidth="1"/>
    <col min="5" max="5" width="25.28515625" customWidth="1"/>
    <col min="6" max="6" width="4.5703125" customWidth="1"/>
    <col min="7" max="7" width="2.7109375" customWidth="1"/>
    <col min="14" max="14" width="2.85546875" customWidth="1"/>
    <col min="21" max="21" width="2.85546875" customWidth="1"/>
    <col min="30" max="30" width="2.85546875" customWidth="1"/>
    <col min="40" max="40" width="2.85546875" customWidth="1"/>
    <col min="41" max="42" width="9.28515625" customWidth="1"/>
    <col min="46" max="46" width="2.85546875" customWidth="1"/>
    <col min="47" max="47" width="11.42578125" customWidth="1"/>
    <col min="48" max="48" width="2.85546875" customWidth="1"/>
    <col min="49" max="49" width="10" customWidth="1"/>
    <col min="50" max="50" width="2.7109375" customWidth="1"/>
    <col min="52" max="52" width="12.28515625" customWidth="1"/>
  </cols>
  <sheetData>
    <row r="1" spans="1:52" ht="15.75" x14ac:dyDescent="0.25">
      <c r="A1" s="1" t="s">
        <v>113</v>
      </c>
      <c r="B1" s="2"/>
      <c r="C1" s="2"/>
      <c r="D1" s="107" t="s">
        <v>0</v>
      </c>
      <c r="E1" s="2" t="s">
        <v>67</v>
      </c>
      <c r="F1" s="2"/>
      <c r="G1" s="2"/>
      <c r="H1" s="2"/>
      <c r="I1" s="4"/>
      <c r="J1" s="5"/>
      <c r="K1" s="5"/>
      <c r="L1" s="5"/>
      <c r="M1" s="5"/>
      <c r="N1" s="4"/>
      <c r="O1" s="2"/>
      <c r="P1" s="2"/>
      <c r="Q1" s="2"/>
      <c r="R1" s="2"/>
      <c r="S1" s="2"/>
      <c r="T1" s="2"/>
      <c r="U1" s="4"/>
      <c r="V1" s="2"/>
      <c r="W1" s="2"/>
      <c r="X1" s="2"/>
      <c r="Y1" s="2"/>
      <c r="Z1" s="2"/>
      <c r="AA1" s="2"/>
      <c r="AB1" s="2"/>
      <c r="AC1" s="2"/>
      <c r="AD1" s="2"/>
      <c r="AE1" s="5"/>
      <c r="AF1" s="5"/>
      <c r="AG1" s="5"/>
      <c r="AH1" s="5"/>
      <c r="AI1" s="5"/>
      <c r="AJ1" s="5"/>
      <c r="AK1" s="5"/>
      <c r="AL1" s="5"/>
      <c r="AM1" s="5"/>
      <c r="AN1" s="4"/>
      <c r="AO1" s="4"/>
      <c r="AP1" s="4"/>
      <c r="AQ1" s="58"/>
      <c r="AR1" s="58"/>
      <c r="AS1" s="58"/>
      <c r="AT1" s="2"/>
      <c r="AU1" s="4"/>
      <c r="AV1" s="4"/>
      <c r="AW1" s="2"/>
      <c r="AX1" s="4"/>
      <c r="AY1" s="2"/>
      <c r="AZ1" s="9">
        <f ca="1">NOW()</f>
        <v>42903.471075000001</v>
      </c>
    </row>
    <row r="2" spans="1:52" ht="15.75" x14ac:dyDescent="0.25">
      <c r="A2" s="1" t="s">
        <v>114</v>
      </c>
      <c r="B2" s="2"/>
      <c r="C2" s="2"/>
      <c r="D2" s="107" t="s">
        <v>1</v>
      </c>
      <c r="E2" s="2" t="s">
        <v>68</v>
      </c>
      <c r="F2" s="2"/>
      <c r="G2" s="2"/>
      <c r="H2" s="2"/>
      <c r="I2" s="4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4"/>
      <c r="AO2" s="4"/>
      <c r="AP2" s="4"/>
      <c r="AQ2" s="58"/>
      <c r="AR2" s="58"/>
      <c r="AS2" s="58"/>
      <c r="AT2" s="2"/>
      <c r="AU2" s="4"/>
      <c r="AV2" s="4"/>
      <c r="AW2" s="2"/>
      <c r="AX2" s="4"/>
      <c r="AY2" s="2"/>
      <c r="AZ2" s="10">
        <f ca="1">NOW()</f>
        <v>42903.471075000001</v>
      </c>
    </row>
    <row r="3" spans="1:52" ht="15.75" x14ac:dyDescent="0.25">
      <c r="A3" s="1" t="s">
        <v>2</v>
      </c>
      <c r="B3" s="79">
        <v>42900</v>
      </c>
      <c r="C3" s="2"/>
      <c r="D3" s="3"/>
      <c r="E3" s="2"/>
      <c r="F3" s="2"/>
      <c r="G3" s="2"/>
      <c r="H3" s="71" t="s">
        <v>60</v>
      </c>
      <c r="I3" s="72"/>
      <c r="J3" s="71"/>
      <c r="K3" s="72"/>
      <c r="L3" s="72"/>
      <c r="M3" s="72"/>
      <c r="N3" s="4"/>
      <c r="O3" s="77" t="s">
        <v>61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2"/>
      <c r="AE3" s="71" t="s">
        <v>60</v>
      </c>
      <c r="AF3" s="72"/>
      <c r="AG3" s="72"/>
      <c r="AH3" s="72"/>
      <c r="AI3" s="72"/>
      <c r="AJ3" s="72"/>
      <c r="AK3" s="72"/>
      <c r="AL3" s="72"/>
      <c r="AM3" s="72"/>
      <c r="AN3" s="4"/>
      <c r="AO3" s="77" t="s">
        <v>61</v>
      </c>
      <c r="AP3" s="13"/>
      <c r="AQ3" s="74"/>
      <c r="AR3" s="74"/>
      <c r="AS3" s="74"/>
      <c r="AT3" s="2"/>
      <c r="AU3" s="106"/>
      <c r="AV3" s="4"/>
      <c r="AW3" s="99"/>
      <c r="AX3" s="4"/>
      <c r="AY3" s="2"/>
      <c r="AZ3" s="2"/>
    </row>
    <row r="4" spans="1:52" ht="15.75" x14ac:dyDescent="0.25">
      <c r="A4" s="1"/>
      <c r="B4" s="2"/>
      <c r="C4" s="3"/>
      <c r="D4" s="2"/>
      <c r="E4" s="2"/>
      <c r="F4" s="2"/>
      <c r="G4" s="2"/>
      <c r="H4" s="2"/>
      <c r="I4" s="4"/>
      <c r="J4" s="2"/>
      <c r="K4" s="2"/>
      <c r="L4" s="2"/>
      <c r="M4" s="2"/>
      <c r="N4" s="4"/>
      <c r="O4" s="2"/>
      <c r="P4" s="2"/>
      <c r="Q4" s="2"/>
      <c r="R4" s="2"/>
      <c r="S4" s="2"/>
      <c r="T4" s="2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4"/>
      <c r="AO4" s="4"/>
      <c r="AP4" s="4"/>
      <c r="AQ4" s="58"/>
      <c r="AR4" s="58"/>
      <c r="AS4" s="58"/>
      <c r="AT4" s="2"/>
      <c r="AU4" s="4"/>
      <c r="AV4" s="4"/>
      <c r="AW4" s="2"/>
      <c r="AX4" s="4"/>
      <c r="AY4" s="2"/>
      <c r="AZ4" s="2"/>
    </row>
    <row r="5" spans="1:52" ht="15.75" x14ac:dyDescent="0.25">
      <c r="A5" s="1" t="s">
        <v>47</v>
      </c>
      <c r="B5" s="11"/>
      <c r="C5" s="1" t="s">
        <v>64</v>
      </c>
      <c r="D5" s="2"/>
      <c r="E5" s="2"/>
      <c r="F5" s="2"/>
      <c r="G5" s="2"/>
      <c r="H5" s="11" t="s">
        <v>5</v>
      </c>
      <c r="I5" s="2" t="str">
        <f>E1</f>
        <v>Jenny Scott</v>
      </c>
      <c r="J5" s="2"/>
      <c r="K5" s="11"/>
      <c r="L5" s="2"/>
      <c r="M5" s="2"/>
      <c r="N5" s="12"/>
      <c r="O5" s="11" t="s">
        <v>5</v>
      </c>
      <c r="P5" s="2" t="str">
        <f>E1</f>
        <v>Jenny Scott</v>
      </c>
      <c r="Q5" s="2"/>
      <c r="R5" s="2"/>
      <c r="S5" s="2"/>
      <c r="T5" s="2"/>
      <c r="U5" s="4"/>
      <c r="V5" s="11" t="s">
        <v>5</v>
      </c>
      <c r="W5" s="2" t="str">
        <f>E1</f>
        <v>Jenny Scott</v>
      </c>
      <c r="X5" s="2"/>
      <c r="Y5" s="2"/>
      <c r="Z5" s="2"/>
      <c r="AA5" s="2"/>
      <c r="AB5" s="11"/>
      <c r="AC5" s="11"/>
      <c r="AD5" s="13"/>
      <c r="AE5" s="11" t="s">
        <v>6</v>
      </c>
      <c r="AF5" s="11"/>
      <c r="AG5" s="2" t="str">
        <f>E2</f>
        <v>Robyn Bruderer</v>
      </c>
      <c r="AH5" s="2"/>
      <c r="AI5" s="2"/>
      <c r="AJ5" s="2"/>
      <c r="AK5" s="2"/>
      <c r="AL5" s="2"/>
      <c r="AM5" s="2"/>
      <c r="AN5" s="4"/>
      <c r="AO5" s="14" t="s">
        <v>7</v>
      </c>
      <c r="AP5" s="2" t="str">
        <f>E2</f>
        <v>Robyn Bruderer</v>
      </c>
      <c r="AQ5" s="59"/>
      <c r="AR5" s="58"/>
      <c r="AS5" s="58"/>
      <c r="AT5" s="13"/>
      <c r="AU5" s="12" t="s">
        <v>8</v>
      </c>
      <c r="AV5" s="4"/>
      <c r="AW5" s="2"/>
      <c r="AX5" s="4"/>
      <c r="AY5" s="2"/>
      <c r="AZ5" s="2"/>
    </row>
    <row r="6" spans="1:52" ht="15.75" x14ac:dyDescent="0.25">
      <c r="A6" s="1" t="s">
        <v>9</v>
      </c>
      <c r="B6" s="118">
        <v>4</v>
      </c>
      <c r="C6" s="2"/>
      <c r="D6" s="2"/>
      <c r="E6" s="2"/>
      <c r="F6" s="2"/>
      <c r="G6" s="2"/>
      <c r="I6" s="4"/>
      <c r="J6" s="2"/>
      <c r="K6" s="2"/>
      <c r="L6" s="2"/>
      <c r="M6" s="2"/>
      <c r="N6" s="4"/>
      <c r="P6" s="2"/>
      <c r="Q6" s="2"/>
      <c r="R6" s="2"/>
      <c r="S6" s="2"/>
      <c r="T6" s="2"/>
      <c r="U6" s="2"/>
      <c r="W6" s="2"/>
      <c r="X6" s="2"/>
      <c r="Y6" s="2"/>
      <c r="Z6" s="2"/>
      <c r="AA6" s="2"/>
      <c r="AB6" s="2"/>
      <c r="AC6" s="2"/>
      <c r="AD6" s="13"/>
      <c r="AF6" s="2"/>
      <c r="AG6" s="2"/>
      <c r="AH6" s="2"/>
      <c r="AI6" s="2"/>
      <c r="AJ6" s="2"/>
      <c r="AK6" s="2"/>
      <c r="AL6" s="2"/>
      <c r="AM6" s="4"/>
      <c r="AN6" s="2"/>
      <c r="AP6" s="2"/>
      <c r="AQ6" s="58"/>
      <c r="AR6" s="58"/>
      <c r="AS6" s="58"/>
      <c r="AT6" s="13"/>
      <c r="AU6" s="2"/>
      <c r="AV6" s="4"/>
      <c r="AW6" s="2"/>
      <c r="AX6" s="4"/>
      <c r="AY6" s="2"/>
      <c r="AZ6" s="2"/>
    </row>
    <row r="7" spans="1:52" x14ac:dyDescent="0.25">
      <c r="A7" s="2"/>
      <c r="B7" s="2"/>
      <c r="C7" s="2"/>
      <c r="D7" s="2"/>
      <c r="E7" s="2"/>
      <c r="F7" s="2"/>
      <c r="G7" s="2"/>
      <c r="H7" s="11" t="s">
        <v>10</v>
      </c>
      <c r="I7" s="2"/>
      <c r="J7" s="2"/>
      <c r="K7" s="2"/>
      <c r="L7" s="2"/>
      <c r="M7" s="5"/>
      <c r="N7" s="16"/>
      <c r="O7" s="19" t="s">
        <v>10</v>
      </c>
      <c r="P7" s="17"/>
      <c r="Q7" s="17"/>
      <c r="R7" s="17"/>
      <c r="S7" s="18"/>
      <c r="T7" s="2"/>
      <c r="U7" s="4"/>
      <c r="V7" s="11" t="s">
        <v>11</v>
      </c>
      <c r="W7" s="2"/>
      <c r="X7" s="2"/>
      <c r="Y7" s="2"/>
      <c r="Z7" s="2"/>
      <c r="AA7" s="2"/>
      <c r="AB7" s="2"/>
      <c r="AC7" s="18" t="s">
        <v>11</v>
      </c>
      <c r="AD7" s="13"/>
      <c r="AE7" s="2"/>
      <c r="AF7" s="5"/>
      <c r="AG7" s="5"/>
      <c r="AH7" s="5"/>
      <c r="AI7" s="5"/>
      <c r="AJ7" s="5"/>
      <c r="AK7" s="5"/>
      <c r="AL7" s="5"/>
      <c r="AM7" s="5"/>
      <c r="AN7" s="16"/>
      <c r="AO7" s="16"/>
      <c r="AP7" s="16"/>
      <c r="AQ7" s="59"/>
      <c r="AR7" s="58" t="s">
        <v>12</v>
      </c>
      <c r="AS7" s="59" t="s">
        <v>13</v>
      </c>
      <c r="AT7" s="13"/>
      <c r="AU7" s="18" t="s">
        <v>14</v>
      </c>
      <c r="AV7" s="4"/>
      <c r="AW7" s="18" t="s">
        <v>3</v>
      </c>
      <c r="AX7" s="60"/>
      <c r="AY7" s="36" t="s">
        <v>15</v>
      </c>
      <c r="AZ7" s="21"/>
    </row>
    <row r="8" spans="1:52" x14ac:dyDescent="0.25">
      <c r="A8" s="23" t="s">
        <v>16</v>
      </c>
      <c r="B8" s="23" t="s">
        <v>17</v>
      </c>
      <c r="C8" s="23" t="s">
        <v>10</v>
      </c>
      <c r="D8" s="23" t="s">
        <v>18</v>
      </c>
      <c r="E8" s="23" t="s">
        <v>65</v>
      </c>
      <c r="F8" s="23" t="s">
        <v>97</v>
      </c>
      <c r="G8" s="160"/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10</v>
      </c>
      <c r="N8" s="25"/>
      <c r="O8" s="24" t="s">
        <v>19</v>
      </c>
      <c r="P8" s="24" t="s">
        <v>20</v>
      </c>
      <c r="Q8" s="24" t="s">
        <v>21</v>
      </c>
      <c r="R8" s="24" t="s">
        <v>22</v>
      </c>
      <c r="S8" s="24" t="s">
        <v>23</v>
      </c>
      <c r="T8" s="24" t="s">
        <v>10</v>
      </c>
      <c r="U8" s="26"/>
      <c r="V8" s="24" t="s">
        <v>24</v>
      </c>
      <c r="W8" s="24" t="s">
        <v>25</v>
      </c>
      <c r="X8" s="24" t="s">
        <v>26</v>
      </c>
      <c r="Y8" s="24" t="s">
        <v>27</v>
      </c>
      <c r="Z8" s="24" t="s">
        <v>28</v>
      </c>
      <c r="AA8" s="24" t="s">
        <v>29</v>
      </c>
      <c r="AB8" s="22" t="s">
        <v>30</v>
      </c>
      <c r="AC8" s="62" t="s">
        <v>31</v>
      </c>
      <c r="AD8" s="27"/>
      <c r="AE8" s="22" t="s">
        <v>32</v>
      </c>
      <c r="AF8" s="22" t="s">
        <v>33</v>
      </c>
      <c r="AG8" s="22" t="s">
        <v>48</v>
      </c>
      <c r="AH8" s="22" t="s">
        <v>49</v>
      </c>
      <c r="AI8" s="22" t="s">
        <v>50</v>
      </c>
      <c r="AJ8" s="22" t="s">
        <v>51</v>
      </c>
      <c r="AK8" s="22" t="s">
        <v>52</v>
      </c>
      <c r="AL8" s="22" t="s">
        <v>40</v>
      </c>
      <c r="AM8" s="22" t="s">
        <v>41</v>
      </c>
      <c r="AN8" s="25"/>
      <c r="AO8" s="63" t="s">
        <v>66</v>
      </c>
      <c r="AP8" s="63" t="s">
        <v>12</v>
      </c>
      <c r="AQ8" s="61" t="s">
        <v>42</v>
      </c>
      <c r="AR8" s="61" t="s">
        <v>43</v>
      </c>
      <c r="AS8" s="100" t="s">
        <v>31</v>
      </c>
      <c r="AT8" s="29"/>
      <c r="AU8" s="62" t="s">
        <v>44</v>
      </c>
      <c r="AV8" s="63"/>
      <c r="AW8" s="62" t="s">
        <v>44</v>
      </c>
      <c r="AX8" s="64"/>
      <c r="AY8" s="34" t="s">
        <v>44</v>
      </c>
      <c r="AZ8" s="34" t="s">
        <v>45</v>
      </c>
    </row>
    <row r="9" spans="1:52" x14ac:dyDescent="0.25">
      <c r="A9" s="8"/>
      <c r="B9" s="8"/>
      <c r="C9" s="8"/>
      <c r="D9" s="8"/>
      <c r="E9" s="8"/>
      <c r="F9" s="8"/>
      <c r="G9" s="128"/>
      <c r="H9" s="21"/>
      <c r="I9" s="21"/>
      <c r="J9" s="21"/>
      <c r="K9" s="21"/>
      <c r="L9" s="21"/>
      <c r="M9" s="21"/>
      <c r="N9" s="25"/>
      <c r="O9" s="21"/>
      <c r="P9" s="21"/>
      <c r="Q9" s="21"/>
      <c r="R9" s="21"/>
      <c r="S9" s="21"/>
      <c r="T9" s="21"/>
      <c r="U9" s="26"/>
      <c r="V9" s="21"/>
      <c r="W9" s="21"/>
      <c r="X9" s="21"/>
      <c r="Y9" s="21"/>
      <c r="Z9" s="21"/>
      <c r="AA9" s="21"/>
      <c r="AB9" s="17"/>
      <c r="AC9" s="17"/>
      <c r="AD9" s="27"/>
      <c r="AE9" s="17"/>
      <c r="AF9" s="17"/>
      <c r="AG9" s="17"/>
      <c r="AH9" s="17"/>
      <c r="AI9" s="17"/>
      <c r="AJ9" s="17"/>
      <c r="AK9" s="17"/>
      <c r="AL9" s="17"/>
      <c r="AM9" s="17"/>
      <c r="AN9" s="25"/>
      <c r="AO9" s="16"/>
      <c r="AP9" s="16"/>
      <c r="AQ9" s="65"/>
      <c r="AR9" s="65"/>
      <c r="AS9" s="65"/>
      <c r="AT9" s="29"/>
      <c r="AU9" s="18"/>
      <c r="AV9" s="16"/>
      <c r="AW9" s="18"/>
      <c r="AX9" s="66"/>
      <c r="AY9" s="36"/>
      <c r="AZ9" s="36"/>
    </row>
    <row r="10" spans="1:52" x14ac:dyDescent="0.25">
      <c r="A10" s="166">
        <v>22</v>
      </c>
      <c r="B10" s="98" t="s">
        <v>131</v>
      </c>
      <c r="C10" s="180" t="s">
        <v>106</v>
      </c>
      <c r="D10" s="98" t="s">
        <v>107</v>
      </c>
      <c r="E10" s="98" t="s">
        <v>118</v>
      </c>
      <c r="F10" s="98">
        <v>9</v>
      </c>
      <c r="G10" s="161"/>
      <c r="H10" s="37">
        <v>5</v>
      </c>
      <c r="I10" s="37">
        <v>5.5</v>
      </c>
      <c r="J10" s="37">
        <v>5</v>
      </c>
      <c r="K10" s="37">
        <v>6</v>
      </c>
      <c r="L10" s="37">
        <v>6.5</v>
      </c>
      <c r="M10" s="38">
        <f>SUM((H10*0.3),(I10*0.25),(J10*0.25),(K10*0.15),(L10*0.05))</f>
        <v>5.3500000000000005</v>
      </c>
      <c r="N10" s="39"/>
      <c r="O10" s="37">
        <v>6</v>
      </c>
      <c r="P10" s="37">
        <v>6.5</v>
      </c>
      <c r="Q10" s="37">
        <v>6</v>
      </c>
      <c r="R10" s="37">
        <v>6.5</v>
      </c>
      <c r="S10" s="37">
        <v>6.5</v>
      </c>
      <c r="T10" s="38">
        <f>SUM((O10*0.3),(P10*0.25),(Q10*0.25),(R10*0.15),(S10*0.05))</f>
        <v>6.2249999999999996</v>
      </c>
      <c r="U10" s="40"/>
      <c r="V10" s="41">
        <v>6.5</v>
      </c>
      <c r="W10" s="41">
        <v>7</v>
      </c>
      <c r="X10" s="41">
        <v>6</v>
      </c>
      <c r="Y10" s="41">
        <v>5</v>
      </c>
      <c r="Z10" s="41">
        <v>6</v>
      </c>
      <c r="AA10" s="38">
        <f>SUM((V10*0.2),(W10*0.15),(X10*0.25),(Y10*0.2),(Z10*0.2))</f>
        <v>6.05</v>
      </c>
      <c r="AB10" s="42">
        <v>0</v>
      </c>
      <c r="AC10" s="38">
        <f>AA10-AB10</f>
        <v>6.05</v>
      </c>
      <c r="AD10" s="43"/>
      <c r="AE10" s="41">
        <v>5.7</v>
      </c>
      <c r="AF10" s="41">
        <v>6.3</v>
      </c>
      <c r="AG10" s="41">
        <v>6.3</v>
      </c>
      <c r="AH10" s="41">
        <v>4</v>
      </c>
      <c r="AI10" s="41">
        <v>6.2</v>
      </c>
      <c r="AJ10" s="41">
        <v>5.7</v>
      </c>
      <c r="AK10" s="41">
        <v>6</v>
      </c>
      <c r="AL10" s="44">
        <f>SUM(AE10:AK10)</f>
        <v>40.200000000000003</v>
      </c>
      <c r="AM10" s="38">
        <f>AL10/7</f>
        <v>5.7428571428571429</v>
      </c>
      <c r="AN10" s="39"/>
      <c r="AO10" s="104">
        <v>11</v>
      </c>
      <c r="AP10" s="104">
        <v>24</v>
      </c>
      <c r="AQ10" s="38">
        <f>IF(AO10&gt;0,(10-(AP10/AO10)),0)</f>
        <v>7.8181818181818183</v>
      </c>
      <c r="AR10" s="67">
        <v>0</v>
      </c>
      <c r="AS10" s="38">
        <f>SUM(AQ10-AR10)</f>
        <v>7.8181818181818183</v>
      </c>
      <c r="AT10" s="43"/>
      <c r="AU10" s="58">
        <f>SUM((M10*0.25)+(AM10*0.75))</f>
        <v>5.6446428571428573</v>
      </c>
      <c r="AV10" s="4"/>
      <c r="AW10" s="58">
        <f>SUM((T10*0.25),(AC10*0.25),(AS10*0.5))</f>
        <v>6.9778409090909088</v>
      </c>
      <c r="AX10" s="60"/>
      <c r="AY10" s="59">
        <f>AVERAGE(AU10:AW10)</f>
        <v>6.3112418831168835</v>
      </c>
      <c r="AZ10" s="48">
        <f>RANK(AY10,AY$10:AY$1013)</f>
        <v>1</v>
      </c>
    </row>
    <row r="11" spans="1:52" x14ac:dyDescent="0.25">
      <c r="A11" s="166">
        <v>19</v>
      </c>
      <c r="B11" s="98" t="s">
        <v>73</v>
      </c>
      <c r="C11" s="98" t="s">
        <v>116</v>
      </c>
      <c r="D11" s="98" t="s">
        <v>75</v>
      </c>
      <c r="E11" s="98" t="s">
        <v>77</v>
      </c>
      <c r="F11" s="98">
        <v>7</v>
      </c>
      <c r="G11" s="161"/>
      <c r="H11" s="37">
        <v>6.5</v>
      </c>
      <c r="I11" s="37">
        <v>7</v>
      </c>
      <c r="J11" s="37">
        <v>7</v>
      </c>
      <c r="K11" s="37">
        <v>6.5</v>
      </c>
      <c r="L11" s="37">
        <v>6.5</v>
      </c>
      <c r="M11" s="38">
        <f>SUM((H11*0.3),(I11*0.25),(J11*0.25),(K11*0.15),(L11*0.05))</f>
        <v>6.75</v>
      </c>
      <c r="N11" s="39"/>
      <c r="O11" s="37">
        <v>6</v>
      </c>
      <c r="P11" s="37">
        <v>6</v>
      </c>
      <c r="Q11" s="37">
        <v>6.5</v>
      </c>
      <c r="R11" s="37">
        <v>6.5</v>
      </c>
      <c r="S11" s="37">
        <v>6.5</v>
      </c>
      <c r="T11" s="38">
        <f>SUM((O11*0.3),(P11*0.25),(Q11*0.25),(R11*0.15),(S11*0.05))</f>
        <v>6.2249999999999996</v>
      </c>
      <c r="U11" s="40"/>
      <c r="V11" s="41">
        <v>6</v>
      </c>
      <c r="W11" s="41">
        <v>6</v>
      </c>
      <c r="X11" s="41">
        <v>6.5</v>
      </c>
      <c r="Y11" s="41">
        <v>6</v>
      </c>
      <c r="Z11" s="41">
        <v>5.5</v>
      </c>
      <c r="AA11" s="38">
        <f>SUM((V11*0.2),(W11*0.15),(X11*0.25),(Y11*0.2),(Z11*0.2))</f>
        <v>6.0250000000000004</v>
      </c>
      <c r="AB11" s="42">
        <v>0</v>
      </c>
      <c r="AC11" s="38">
        <f>AA11-AB11</f>
        <v>6.0250000000000004</v>
      </c>
      <c r="AD11" s="43"/>
      <c r="AE11" s="41">
        <v>5.3</v>
      </c>
      <c r="AF11" s="41">
        <v>6.5</v>
      </c>
      <c r="AG11" s="41">
        <v>6</v>
      </c>
      <c r="AH11" s="41">
        <v>5.5</v>
      </c>
      <c r="AI11" s="41">
        <v>4.7</v>
      </c>
      <c r="AJ11" s="41">
        <v>4.5</v>
      </c>
      <c r="AK11" s="41">
        <v>5.2</v>
      </c>
      <c r="AL11" s="44">
        <f>SUM(AE11:AK11)</f>
        <v>37.700000000000003</v>
      </c>
      <c r="AM11" s="38">
        <f>AL11/7</f>
        <v>5.3857142857142861</v>
      </c>
      <c r="AN11" s="39"/>
      <c r="AO11" s="104">
        <v>11</v>
      </c>
      <c r="AP11" s="104">
        <v>32</v>
      </c>
      <c r="AQ11" s="38">
        <f>IF(AO11&gt;0,(10-(AP11/AO11)),0)</f>
        <v>7.0909090909090908</v>
      </c>
      <c r="AR11" s="67">
        <v>0</v>
      </c>
      <c r="AS11" s="38">
        <f>SUM(AQ11-AR11)</f>
        <v>7.0909090909090908</v>
      </c>
      <c r="AT11" s="43"/>
      <c r="AU11" s="58">
        <f>SUM((M11*0.25)+(AM11*0.75))</f>
        <v>5.7267857142857146</v>
      </c>
      <c r="AV11" s="4"/>
      <c r="AW11" s="58">
        <f>SUM((T11*0.25),(AC11*0.25),(AS11*0.5))</f>
        <v>6.607954545454545</v>
      </c>
      <c r="AX11" s="60"/>
      <c r="AY11" s="59">
        <f>AVERAGE(AU11:AW11)</f>
        <v>6.1673701298701298</v>
      </c>
      <c r="AZ11" s="48">
        <f>RANK(AY11,AY$10:AY$1013)</f>
        <v>2</v>
      </c>
    </row>
    <row r="12" spans="1:52" x14ac:dyDescent="0.25">
      <c r="A12" s="167">
        <v>21</v>
      </c>
      <c r="B12" s="168" t="s">
        <v>129</v>
      </c>
      <c r="C12" s="49" t="s">
        <v>123</v>
      </c>
      <c r="D12" s="49" t="s">
        <v>124</v>
      </c>
      <c r="E12" s="98" t="s">
        <v>130</v>
      </c>
      <c r="F12" s="98">
        <v>9</v>
      </c>
      <c r="G12" s="161"/>
      <c r="H12" s="37">
        <v>5</v>
      </c>
      <c r="I12" s="37">
        <v>4.8</v>
      </c>
      <c r="J12" s="37">
        <v>4.5</v>
      </c>
      <c r="K12" s="37">
        <v>5.5</v>
      </c>
      <c r="L12" s="37">
        <v>6</v>
      </c>
      <c r="M12" s="38">
        <f>SUM((H12*0.3),(I12*0.25),(J12*0.25),(K12*0.15),(L12*0.05))</f>
        <v>4.95</v>
      </c>
      <c r="N12" s="39"/>
      <c r="O12" s="37">
        <v>5</v>
      </c>
      <c r="P12" s="37">
        <v>5.5</v>
      </c>
      <c r="Q12" s="37">
        <v>5</v>
      </c>
      <c r="R12" s="37">
        <v>5.5</v>
      </c>
      <c r="S12" s="37">
        <v>6</v>
      </c>
      <c r="T12" s="38">
        <f>SUM((O12*0.3),(P12*0.25),(Q12*0.25),(R12*0.15),(S12*0.05))</f>
        <v>5.25</v>
      </c>
      <c r="U12" s="40"/>
      <c r="V12" s="41">
        <v>5.5</v>
      </c>
      <c r="W12" s="41">
        <v>5.5</v>
      </c>
      <c r="X12" s="41">
        <v>5.5</v>
      </c>
      <c r="Y12" s="41">
        <v>4.5</v>
      </c>
      <c r="Z12" s="41">
        <v>5</v>
      </c>
      <c r="AA12" s="38">
        <f>SUM((V12*0.2),(W12*0.15),(X12*0.25),(Y12*0.2),(Z12*0.2))</f>
        <v>5.2</v>
      </c>
      <c r="AB12" s="42">
        <v>0</v>
      </c>
      <c r="AC12" s="38">
        <f>AA12-AB12</f>
        <v>5.2</v>
      </c>
      <c r="AD12" s="43"/>
      <c r="AE12" s="41">
        <v>0</v>
      </c>
      <c r="AF12" s="41">
        <v>5.7</v>
      </c>
      <c r="AG12" s="41">
        <v>3</v>
      </c>
      <c r="AH12" s="41">
        <v>3</v>
      </c>
      <c r="AI12" s="41">
        <v>5</v>
      </c>
      <c r="AJ12" s="41">
        <v>4.7</v>
      </c>
      <c r="AK12" s="41">
        <v>5.2</v>
      </c>
      <c r="AL12" s="44">
        <f>SUM(AE12:AK12)</f>
        <v>26.599999999999998</v>
      </c>
      <c r="AM12" s="38">
        <f>AL12/7</f>
        <v>3.8</v>
      </c>
      <c r="AN12" s="39"/>
      <c r="AO12" s="104">
        <v>12</v>
      </c>
      <c r="AP12" s="104">
        <v>28</v>
      </c>
      <c r="AQ12" s="38">
        <f>IF(AO12&gt;0,(10-(AP12/AO12)),0)</f>
        <v>7.6666666666666661</v>
      </c>
      <c r="AR12" s="67">
        <v>1</v>
      </c>
      <c r="AS12" s="38">
        <f>SUM(AQ12-AR12)</f>
        <v>6.6666666666666661</v>
      </c>
      <c r="AT12" s="43"/>
      <c r="AU12" s="58">
        <f>SUM((M12*0.25)+(AM12*0.75))</f>
        <v>4.0874999999999995</v>
      </c>
      <c r="AV12" s="4"/>
      <c r="AW12" s="58">
        <f>SUM((T12*0.25),(AC12*0.25),(AS12*0.5))</f>
        <v>5.9458333333333329</v>
      </c>
      <c r="AX12" s="60"/>
      <c r="AY12" s="59">
        <f>AVERAGE(AU12:AW12)</f>
        <v>5.0166666666666657</v>
      </c>
      <c r="AZ12" s="48">
        <f>RANK(AY12,AY$10:AY$1013)</f>
        <v>3</v>
      </c>
    </row>
    <row r="13" spans="1:52" x14ac:dyDescent="0.25">
      <c r="A13" s="166">
        <v>26</v>
      </c>
      <c r="B13" s="49" t="s">
        <v>128</v>
      </c>
      <c r="C13" s="98" t="s">
        <v>123</v>
      </c>
      <c r="D13" s="98" t="s">
        <v>124</v>
      </c>
      <c r="E13" s="180" t="s">
        <v>110</v>
      </c>
      <c r="F13" s="98">
        <v>6</v>
      </c>
      <c r="G13" s="161"/>
      <c r="H13" s="37">
        <v>4</v>
      </c>
      <c r="I13" s="37">
        <v>4.5</v>
      </c>
      <c r="J13" s="37">
        <v>4</v>
      </c>
      <c r="K13" s="37">
        <v>5</v>
      </c>
      <c r="L13" s="37">
        <v>4.5</v>
      </c>
      <c r="M13" s="38">
        <f>SUM((H13*0.3),(I13*0.25),(J13*0.25),(K13*0.15),(L13*0.05))</f>
        <v>4.3</v>
      </c>
      <c r="N13" s="39"/>
      <c r="O13" s="37">
        <v>5.5</v>
      </c>
      <c r="P13" s="37">
        <v>4</v>
      </c>
      <c r="Q13" s="37">
        <v>4.5</v>
      </c>
      <c r="R13" s="37">
        <v>5.5</v>
      </c>
      <c r="S13" s="37">
        <v>4.5</v>
      </c>
      <c r="T13" s="38">
        <f>SUM((O13*0.3),(P13*0.25),(Q13*0.25),(R13*0.15),(S13*0.05))</f>
        <v>4.8249999999999993</v>
      </c>
      <c r="U13" s="40"/>
      <c r="V13" s="41">
        <v>6.5</v>
      </c>
      <c r="W13" s="41">
        <v>6</v>
      </c>
      <c r="X13" s="41">
        <v>6.5</v>
      </c>
      <c r="Y13" s="41">
        <v>5</v>
      </c>
      <c r="Z13" s="41">
        <v>5.5</v>
      </c>
      <c r="AA13" s="38">
        <f>SUM((V13*0.2),(W13*0.15),(X13*0.25),(Y13*0.2),(Z13*0.2))</f>
        <v>5.9250000000000007</v>
      </c>
      <c r="AB13" s="42">
        <v>0</v>
      </c>
      <c r="AC13" s="38">
        <f>AA13-AB13</f>
        <v>5.9250000000000007</v>
      </c>
      <c r="AD13" s="43"/>
      <c r="AE13" s="41">
        <v>0</v>
      </c>
      <c r="AF13" s="41">
        <v>5.3</v>
      </c>
      <c r="AG13" s="41">
        <v>0.5</v>
      </c>
      <c r="AH13" s="41">
        <v>0.5</v>
      </c>
      <c r="AI13" s="41">
        <v>4</v>
      </c>
      <c r="AJ13" s="41">
        <v>3</v>
      </c>
      <c r="AK13" s="41">
        <v>4.5</v>
      </c>
      <c r="AL13" s="44">
        <f>SUM(AE13:AK13)</f>
        <v>17.8</v>
      </c>
      <c r="AM13" s="38">
        <f>AL13/7</f>
        <v>2.5428571428571431</v>
      </c>
      <c r="AN13" s="39"/>
      <c r="AO13" s="104">
        <v>10</v>
      </c>
      <c r="AP13" s="104">
        <v>46</v>
      </c>
      <c r="AQ13" s="38">
        <f>IF(AO13&gt;0,(10-(AP13/AO13)),0)</f>
        <v>5.4</v>
      </c>
      <c r="AR13" s="67">
        <v>0</v>
      </c>
      <c r="AS13" s="38">
        <f>SUM(AQ13-AR13)</f>
        <v>5.4</v>
      </c>
      <c r="AT13" s="43"/>
      <c r="AU13" s="58">
        <f>SUM((M13*0.25)+(AM13*0.75))</f>
        <v>2.9821428571428577</v>
      </c>
      <c r="AV13" s="4"/>
      <c r="AW13" s="58">
        <f>SUM((T13*0.25),(AC13*0.25),(AS13*0.5))</f>
        <v>5.3875000000000002</v>
      </c>
      <c r="AX13" s="60"/>
      <c r="AY13" s="59">
        <f>AVERAGE(AU13:AW13)</f>
        <v>4.1848214285714285</v>
      </c>
      <c r="AZ13" s="48">
        <f>RANK(AY13,AY$10:AY$1013)</f>
        <v>4</v>
      </c>
    </row>
    <row r="14" spans="1:52" x14ac:dyDescent="0.25">
      <c r="AO14" s="49"/>
      <c r="AP14" s="49"/>
    </row>
  </sheetData>
  <sortState ref="A10:AZ13">
    <sortCondition descending="1" ref="AY10:AY13"/>
  </sortState>
  <pageMargins left="0.23622047244094491" right="0.23622047244094491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"/>
  <sheetViews>
    <sheetView tabSelected="1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9" sqref="H9"/>
    </sheetView>
  </sheetViews>
  <sheetFormatPr defaultRowHeight="15" x14ac:dyDescent="0.25"/>
  <cols>
    <col min="1" max="1" width="5.7109375" customWidth="1"/>
    <col min="2" max="2" width="17.140625" customWidth="1"/>
    <col min="3" max="3" width="20" customWidth="1"/>
    <col min="4" max="4" width="14.28515625" customWidth="1"/>
    <col min="5" max="5" width="25.5703125" customWidth="1"/>
    <col min="6" max="6" width="4.7109375" customWidth="1"/>
    <col min="7" max="7" width="2.7109375" customWidth="1"/>
    <col min="14" max="14" width="2.85546875" customWidth="1"/>
    <col min="21" max="21" width="2.85546875" customWidth="1"/>
    <col min="28" max="28" width="2.85546875" customWidth="1"/>
    <col min="38" max="38" width="2.85546875" customWidth="1"/>
    <col min="39" max="40" width="9.28515625" customWidth="1"/>
    <col min="44" max="44" width="2.85546875" customWidth="1"/>
    <col min="46" max="46" width="2.85546875" customWidth="1"/>
    <col min="48" max="48" width="2.85546875" customWidth="1"/>
    <col min="50" max="50" width="13.140625" customWidth="1"/>
  </cols>
  <sheetData>
    <row r="1" spans="1:50" ht="15.75" x14ac:dyDescent="0.25">
      <c r="A1" s="1" t="s">
        <v>113</v>
      </c>
      <c r="B1" s="2"/>
      <c r="C1" s="2"/>
      <c r="D1" s="3" t="s">
        <v>0</v>
      </c>
      <c r="E1" s="2" t="s">
        <v>67</v>
      </c>
      <c r="F1" s="2"/>
      <c r="G1" s="2"/>
      <c r="H1" s="2"/>
      <c r="I1" s="4"/>
      <c r="J1" s="5"/>
      <c r="K1" s="5"/>
      <c r="L1" s="5"/>
      <c r="M1" s="5"/>
      <c r="N1" s="4"/>
      <c r="O1" s="2"/>
      <c r="P1" s="2"/>
      <c r="Q1" s="2"/>
      <c r="R1" s="2"/>
      <c r="S1" s="2"/>
      <c r="T1" s="2"/>
      <c r="U1" s="4"/>
      <c r="V1" s="2"/>
      <c r="W1" s="2"/>
      <c r="X1" s="2"/>
      <c r="Y1" s="2"/>
      <c r="Z1" s="2"/>
      <c r="AA1" s="2"/>
      <c r="AB1" s="2"/>
      <c r="AC1" s="5"/>
      <c r="AD1" s="5"/>
      <c r="AE1" s="5"/>
      <c r="AF1" s="5"/>
      <c r="AG1" s="5"/>
      <c r="AH1" s="5"/>
      <c r="AI1" s="5"/>
      <c r="AJ1" s="5"/>
      <c r="AK1" s="5"/>
      <c r="AL1" s="4"/>
      <c r="AM1" s="4"/>
      <c r="AN1" s="4"/>
      <c r="AO1" s="58"/>
      <c r="AP1" s="58"/>
      <c r="AQ1" s="58"/>
      <c r="AR1" s="2"/>
      <c r="AS1" s="4"/>
      <c r="AT1" s="4"/>
      <c r="AU1" s="2"/>
      <c r="AV1" s="4"/>
      <c r="AW1" s="2"/>
      <c r="AX1" s="9">
        <f ca="1">NOW()</f>
        <v>42903.471075000001</v>
      </c>
    </row>
    <row r="2" spans="1:50" ht="15.75" x14ac:dyDescent="0.25">
      <c r="A2" s="1" t="s">
        <v>114</v>
      </c>
      <c r="B2" s="2"/>
      <c r="C2" s="2"/>
      <c r="D2" s="3" t="s">
        <v>1</v>
      </c>
      <c r="E2" s="2" t="s">
        <v>68</v>
      </c>
      <c r="F2" s="2"/>
      <c r="G2" s="2"/>
      <c r="H2" s="2"/>
      <c r="I2" s="4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"/>
      <c r="AM2" s="4"/>
      <c r="AN2" s="4"/>
      <c r="AO2" s="58"/>
      <c r="AP2" s="58"/>
      <c r="AQ2" s="58"/>
      <c r="AR2" s="2"/>
      <c r="AS2" s="4"/>
      <c r="AT2" s="4"/>
      <c r="AU2" s="2"/>
      <c r="AV2" s="4"/>
      <c r="AW2" s="2"/>
      <c r="AX2" s="10">
        <f ca="1">NOW()</f>
        <v>42903.471075000001</v>
      </c>
    </row>
    <row r="3" spans="1:50" ht="15.75" x14ac:dyDescent="0.25">
      <c r="A3" s="1" t="s">
        <v>2</v>
      </c>
      <c r="B3" s="79">
        <v>42900</v>
      </c>
      <c r="C3" s="2"/>
      <c r="D3" s="3"/>
      <c r="E3" s="2"/>
      <c r="F3" s="2"/>
      <c r="G3" s="2"/>
      <c r="H3" s="71" t="s">
        <v>60</v>
      </c>
      <c r="I3" s="72"/>
      <c r="J3" s="69"/>
      <c r="K3" s="70"/>
      <c r="L3" s="70"/>
      <c r="M3" s="70"/>
      <c r="N3" s="4"/>
      <c r="O3" s="77" t="s">
        <v>61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2"/>
      <c r="AC3" s="71" t="s">
        <v>60</v>
      </c>
      <c r="AD3" s="70"/>
      <c r="AE3" s="70"/>
      <c r="AF3" s="70"/>
      <c r="AG3" s="70"/>
      <c r="AH3" s="70"/>
      <c r="AI3" s="70"/>
      <c r="AJ3" s="70"/>
      <c r="AK3" s="70"/>
      <c r="AL3" s="4"/>
      <c r="AM3" s="77" t="s">
        <v>61</v>
      </c>
      <c r="AN3" s="13"/>
      <c r="AO3" s="74"/>
      <c r="AP3" s="73"/>
      <c r="AQ3" s="73"/>
      <c r="AR3" s="2"/>
      <c r="AS3" s="106"/>
      <c r="AT3" s="4"/>
      <c r="AU3" s="99"/>
      <c r="AV3" s="4"/>
      <c r="AW3" s="2"/>
      <c r="AX3" s="2"/>
    </row>
    <row r="4" spans="1:50" ht="15.75" x14ac:dyDescent="0.25">
      <c r="A4" s="1"/>
      <c r="B4" s="2"/>
      <c r="C4" s="3"/>
      <c r="D4" s="2"/>
      <c r="E4" s="2"/>
      <c r="F4" s="2"/>
      <c r="G4" s="2"/>
      <c r="H4" s="2"/>
      <c r="I4" s="4"/>
      <c r="J4" s="2"/>
      <c r="K4" s="2"/>
      <c r="L4" s="2"/>
      <c r="M4" s="2"/>
      <c r="N4" s="4"/>
      <c r="O4" s="2"/>
      <c r="P4" s="2"/>
      <c r="Q4" s="2"/>
      <c r="R4" s="2"/>
      <c r="S4" s="2"/>
      <c r="T4" s="2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4"/>
      <c r="AM4" s="4"/>
      <c r="AN4" s="4"/>
      <c r="AO4" s="58"/>
      <c r="AP4" s="58"/>
      <c r="AQ4" s="58"/>
      <c r="AR4" s="2"/>
      <c r="AS4" s="4"/>
      <c r="AT4" s="4"/>
      <c r="AU4" s="2"/>
      <c r="AV4" s="4"/>
      <c r="AW4" s="2"/>
      <c r="AX4" s="2"/>
    </row>
    <row r="5" spans="1:50" ht="15.75" x14ac:dyDescent="0.25">
      <c r="A5" s="1" t="s">
        <v>59</v>
      </c>
      <c r="B5" s="11"/>
      <c r="C5" s="1" t="s">
        <v>64</v>
      </c>
      <c r="D5" s="2"/>
      <c r="E5" s="2"/>
      <c r="F5" s="2"/>
      <c r="G5" s="2"/>
      <c r="H5" s="11" t="s">
        <v>5</v>
      </c>
      <c r="I5" s="2" t="str">
        <f>E1</f>
        <v>Jenny Scott</v>
      </c>
      <c r="J5" s="2"/>
      <c r="K5" s="11"/>
      <c r="L5" s="2"/>
      <c r="M5" s="2"/>
      <c r="N5" s="12"/>
      <c r="O5" s="11" t="s">
        <v>5</v>
      </c>
      <c r="P5" s="2" t="str">
        <f>E1</f>
        <v>Jenny Scott</v>
      </c>
      <c r="Q5" s="2"/>
      <c r="R5" s="2"/>
      <c r="S5" s="2"/>
      <c r="T5" s="2"/>
      <c r="U5" s="4"/>
      <c r="V5" s="11" t="s">
        <v>5</v>
      </c>
      <c r="W5" s="2" t="str">
        <f>E1</f>
        <v>Jenny Scott</v>
      </c>
      <c r="X5" s="2"/>
      <c r="Y5" s="2"/>
      <c r="Z5" s="2"/>
      <c r="AA5" s="2"/>
      <c r="AB5" s="13"/>
      <c r="AC5" s="11" t="s">
        <v>6</v>
      </c>
      <c r="AD5" s="11"/>
      <c r="AE5" s="2" t="str">
        <f>E2</f>
        <v>Robyn Bruderer</v>
      </c>
      <c r="AF5" s="2"/>
      <c r="AG5" s="2"/>
      <c r="AH5" s="2"/>
      <c r="AI5" s="2"/>
      <c r="AJ5" s="2"/>
      <c r="AK5" s="2"/>
      <c r="AL5" s="4"/>
      <c r="AM5" s="14" t="s">
        <v>7</v>
      </c>
      <c r="AN5" s="2" t="str">
        <f>E2</f>
        <v>Robyn Bruderer</v>
      </c>
      <c r="AO5" s="59"/>
      <c r="AP5" s="58"/>
      <c r="AQ5" s="58"/>
      <c r="AR5" s="13"/>
      <c r="AS5" s="12" t="s">
        <v>8</v>
      </c>
      <c r="AT5" s="4"/>
      <c r="AU5" s="2"/>
      <c r="AV5" s="4"/>
      <c r="AW5" s="2"/>
      <c r="AX5" s="2"/>
    </row>
    <row r="6" spans="1:50" ht="15.75" x14ac:dyDescent="0.25">
      <c r="A6" s="1" t="s">
        <v>9</v>
      </c>
      <c r="B6" s="118">
        <v>3</v>
      </c>
      <c r="C6" s="2"/>
      <c r="D6" s="2"/>
      <c r="E6" s="2"/>
      <c r="F6" s="2"/>
      <c r="G6" s="2"/>
      <c r="I6" s="4"/>
      <c r="J6" s="2"/>
      <c r="K6" s="2"/>
      <c r="L6" s="2"/>
      <c r="M6" s="2"/>
      <c r="N6" s="4"/>
      <c r="P6" s="2"/>
      <c r="Q6" s="2"/>
      <c r="R6" s="2"/>
      <c r="S6" s="2"/>
      <c r="T6" s="2"/>
      <c r="U6" s="2"/>
      <c r="W6" s="2"/>
      <c r="X6" s="2"/>
      <c r="Y6" s="2"/>
      <c r="Z6" s="2"/>
      <c r="AA6" s="2"/>
      <c r="AB6" s="13"/>
      <c r="AD6" s="2"/>
      <c r="AE6" s="2"/>
      <c r="AF6" s="2"/>
      <c r="AG6" s="2"/>
      <c r="AH6" s="2"/>
      <c r="AI6" s="2"/>
      <c r="AJ6" s="2"/>
      <c r="AK6" s="4"/>
      <c r="AL6" s="2"/>
      <c r="AN6" s="2"/>
      <c r="AO6" s="58"/>
      <c r="AP6" s="58"/>
      <c r="AQ6" s="58"/>
      <c r="AR6" s="13"/>
      <c r="AS6" s="2"/>
      <c r="AT6" s="4"/>
      <c r="AU6" s="2"/>
      <c r="AV6" s="4"/>
      <c r="AW6" s="2"/>
      <c r="AX6" s="2"/>
    </row>
    <row r="7" spans="1:50" x14ac:dyDescent="0.25">
      <c r="A7" s="2"/>
      <c r="B7" s="2"/>
      <c r="C7" s="2"/>
      <c r="D7" s="2"/>
      <c r="E7" s="2"/>
      <c r="F7" s="2"/>
      <c r="G7" s="2"/>
      <c r="H7" s="11" t="s">
        <v>10</v>
      </c>
      <c r="I7" s="2"/>
      <c r="J7" s="2"/>
      <c r="K7" s="2"/>
      <c r="L7" s="2"/>
      <c r="M7" s="5"/>
      <c r="N7" s="16"/>
      <c r="O7" s="18" t="s">
        <v>10</v>
      </c>
      <c r="P7" s="17"/>
      <c r="Q7" s="17"/>
      <c r="R7" s="17"/>
      <c r="S7" s="18"/>
      <c r="T7" s="2"/>
      <c r="U7" s="4"/>
      <c r="V7" s="11" t="s">
        <v>11</v>
      </c>
      <c r="W7" s="2"/>
      <c r="X7" s="2"/>
      <c r="Y7" s="2"/>
      <c r="Z7" s="2"/>
      <c r="AA7" s="18" t="s">
        <v>11</v>
      </c>
      <c r="AB7" s="13"/>
      <c r="AC7" s="2"/>
      <c r="AD7" s="5"/>
      <c r="AE7" s="5"/>
      <c r="AF7" s="5"/>
      <c r="AG7" s="5"/>
      <c r="AH7" s="5"/>
      <c r="AI7" s="5"/>
      <c r="AJ7" s="5"/>
      <c r="AK7" s="5"/>
      <c r="AL7" s="16"/>
      <c r="AM7" s="16"/>
      <c r="AN7" s="16"/>
      <c r="AO7" s="59"/>
      <c r="AP7" s="58" t="s">
        <v>12</v>
      </c>
      <c r="AQ7" s="59" t="s">
        <v>13</v>
      </c>
      <c r="AR7" s="13"/>
      <c r="AS7" s="18" t="s">
        <v>14</v>
      </c>
      <c r="AT7" s="4"/>
      <c r="AU7" s="18" t="s">
        <v>3</v>
      </c>
      <c r="AV7" s="60"/>
      <c r="AW7" s="36" t="s">
        <v>15</v>
      </c>
      <c r="AX7" s="21"/>
    </row>
    <row r="8" spans="1:50" x14ac:dyDescent="0.25">
      <c r="A8" s="23" t="s">
        <v>16</v>
      </c>
      <c r="B8" s="23" t="s">
        <v>17</v>
      </c>
      <c r="C8" s="23" t="s">
        <v>10</v>
      </c>
      <c r="D8" s="23" t="s">
        <v>18</v>
      </c>
      <c r="E8" s="23" t="s">
        <v>65</v>
      </c>
      <c r="F8" s="23" t="s">
        <v>97</v>
      </c>
      <c r="G8" s="160"/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10</v>
      </c>
      <c r="N8" s="25"/>
      <c r="O8" s="24" t="s">
        <v>19</v>
      </c>
      <c r="P8" s="24" t="s">
        <v>20</v>
      </c>
      <c r="Q8" s="24" t="s">
        <v>21</v>
      </c>
      <c r="R8" s="24" t="s">
        <v>22</v>
      </c>
      <c r="S8" s="24" t="s">
        <v>23</v>
      </c>
      <c r="T8" s="24" t="s">
        <v>10</v>
      </c>
      <c r="U8" s="26"/>
      <c r="V8" s="24" t="s">
        <v>24</v>
      </c>
      <c r="W8" s="24" t="s">
        <v>25</v>
      </c>
      <c r="X8" s="24" t="s">
        <v>26</v>
      </c>
      <c r="Y8" s="24" t="s">
        <v>27</v>
      </c>
      <c r="Z8" s="24" t="s">
        <v>28</v>
      </c>
      <c r="AA8" s="34" t="s">
        <v>31</v>
      </c>
      <c r="AB8" s="27"/>
      <c r="AC8" s="22" t="s">
        <v>32</v>
      </c>
      <c r="AD8" s="22" t="s">
        <v>33</v>
      </c>
      <c r="AE8" s="22" t="s">
        <v>48</v>
      </c>
      <c r="AF8" s="22" t="s">
        <v>49</v>
      </c>
      <c r="AG8" s="22" t="s">
        <v>50</v>
      </c>
      <c r="AH8" s="22" t="s">
        <v>51</v>
      </c>
      <c r="AI8" s="22" t="s">
        <v>52</v>
      </c>
      <c r="AJ8" s="22" t="s">
        <v>40</v>
      </c>
      <c r="AK8" s="22" t="s">
        <v>41</v>
      </c>
      <c r="AL8" s="25"/>
      <c r="AM8" s="63" t="s">
        <v>66</v>
      </c>
      <c r="AN8" s="63" t="s">
        <v>12</v>
      </c>
      <c r="AO8" s="61" t="s">
        <v>42</v>
      </c>
      <c r="AP8" s="61" t="s">
        <v>43</v>
      </c>
      <c r="AQ8" s="100" t="s">
        <v>31</v>
      </c>
      <c r="AR8" s="29"/>
      <c r="AS8" s="62" t="s">
        <v>44</v>
      </c>
      <c r="AT8" s="63"/>
      <c r="AU8" s="62" t="s">
        <v>44</v>
      </c>
      <c r="AV8" s="64"/>
      <c r="AW8" s="34" t="s">
        <v>44</v>
      </c>
      <c r="AX8" s="34" t="s">
        <v>45</v>
      </c>
    </row>
    <row r="9" spans="1:50" x14ac:dyDescent="0.25">
      <c r="A9" s="8"/>
      <c r="B9" s="8"/>
      <c r="C9" s="8"/>
      <c r="D9" s="8"/>
      <c r="E9" s="8"/>
      <c r="F9" s="8"/>
      <c r="G9" s="128"/>
      <c r="H9" s="21"/>
      <c r="I9" s="21"/>
      <c r="J9" s="21"/>
      <c r="K9" s="21"/>
      <c r="L9" s="21"/>
      <c r="M9" s="21"/>
      <c r="N9" s="25"/>
      <c r="O9" s="21"/>
      <c r="P9" s="21"/>
      <c r="Q9" s="21"/>
      <c r="R9" s="21"/>
      <c r="S9" s="21"/>
      <c r="T9" s="21"/>
      <c r="U9" s="26"/>
      <c r="V9" s="21"/>
      <c r="W9" s="21"/>
      <c r="X9" s="21"/>
      <c r="Y9" s="21"/>
      <c r="Z9" s="21"/>
      <c r="AA9" s="21"/>
      <c r="AB9" s="27"/>
      <c r="AC9" s="17"/>
      <c r="AD9" s="17"/>
      <c r="AE9" s="17"/>
      <c r="AF9" s="17"/>
      <c r="AG9" s="17"/>
      <c r="AH9" s="17"/>
      <c r="AI9" s="17"/>
      <c r="AJ9" s="17"/>
      <c r="AK9" s="17"/>
      <c r="AL9" s="25"/>
      <c r="AM9" s="16"/>
      <c r="AN9" s="16"/>
      <c r="AO9" s="65"/>
      <c r="AP9" s="65"/>
      <c r="AQ9" s="65"/>
      <c r="AR9" s="29"/>
      <c r="AS9" s="18"/>
      <c r="AT9" s="16"/>
      <c r="AU9" s="18"/>
      <c r="AV9" s="66"/>
      <c r="AW9" s="36"/>
      <c r="AX9" s="36"/>
    </row>
    <row r="10" spans="1:50" x14ac:dyDescent="0.25">
      <c r="A10" s="98">
        <v>20</v>
      </c>
      <c r="B10" s="98" t="s">
        <v>72</v>
      </c>
      <c r="C10" s="98" t="s">
        <v>116</v>
      </c>
      <c r="D10" s="98" t="s">
        <v>75</v>
      </c>
      <c r="E10" s="98" t="s">
        <v>76</v>
      </c>
      <c r="F10" s="98">
        <v>7</v>
      </c>
      <c r="G10" s="161"/>
      <c r="H10" s="37">
        <v>6</v>
      </c>
      <c r="I10" s="37">
        <v>6</v>
      </c>
      <c r="J10" s="37">
        <v>6.5</v>
      </c>
      <c r="K10" s="37">
        <v>6.5</v>
      </c>
      <c r="L10" s="37">
        <v>6</v>
      </c>
      <c r="M10" s="38">
        <f t="shared" ref="M10:M16" si="0">SUM((H10*0.3),(I10*0.25),(J10*0.25),(K10*0.15),(L10*0.05))</f>
        <v>6.1999999999999993</v>
      </c>
      <c r="N10" s="39"/>
      <c r="O10" s="37">
        <v>6.5</v>
      </c>
      <c r="P10" s="37">
        <v>6.5</v>
      </c>
      <c r="Q10" s="37">
        <v>7</v>
      </c>
      <c r="R10" s="37">
        <v>6.5</v>
      </c>
      <c r="S10" s="37">
        <v>6</v>
      </c>
      <c r="T10" s="38">
        <f t="shared" ref="T10:T16" si="1">SUM((O10*0.3),(P10*0.25),(Q10*0.25),(R10*0.15),(S10*0.05))</f>
        <v>6.6</v>
      </c>
      <c r="U10" s="40"/>
      <c r="V10" s="41">
        <v>6</v>
      </c>
      <c r="W10" s="41">
        <v>6</v>
      </c>
      <c r="X10" s="41">
        <v>7</v>
      </c>
      <c r="Y10" s="41">
        <v>5.5</v>
      </c>
      <c r="Z10" s="41">
        <v>6</v>
      </c>
      <c r="AA10" s="38">
        <f t="shared" ref="AA10:AA16" si="2">SUM((V10*0.2),(W10*0.15),(X10*0.25),(Y10*0.2),(Z10*0.2))</f>
        <v>6.15</v>
      </c>
      <c r="AB10" s="43"/>
      <c r="AC10" s="41">
        <v>6.3</v>
      </c>
      <c r="AD10" s="41">
        <v>6.5</v>
      </c>
      <c r="AE10" s="41">
        <v>6.2</v>
      </c>
      <c r="AF10" s="41">
        <v>6.5</v>
      </c>
      <c r="AG10" s="41">
        <v>7</v>
      </c>
      <c r="AH10" s="41">
        <v>6.7</v>
      </c>
      <c r="AI10" s="41">
        <v>6.7</v>
      </c>
      <c r="AJ10" s="44">
        <f t="shared" ref="AJ10:AJ16" si="3">SUM(AC10:AI10)</f>
        <v>45.900000000000006</v>
      </c>
      <c r="AK10" s="38">
        <f t="shared" ref="AK10:AK16" si="4">AJ10/7</f>
        <v>6.5571428571428578</v>
      </c>
      <c r="AL10" s="39"/>
      <c r="AM10" s="104">
        <v>13</v>
      </c>
      <c r="AN10" s="104">
        <v>34</v>
      </c>
      <c r="AO10" s="38">
        <f t="shared" ref="AO10:AO16" si="5">IF(AM10&gt;0,(10-(AN10/AM10)),0)</f>
        <v>7.384615384615385</v>
      </c>
      <c r="AP10" s="67">
        <v>0</v>
      </c>
      <c r="AQ10" s="38">
        <f t="shared" ref="AQ10:AQ16" si="6">AO10-AP10</f>
        <v>7.384615384615385</v>
      </c>
      <c r="AR10" s="43"/>
      <c r="AS10" s="58">
        <f t="shared" ref="AS10:AS16" si="7">SUM((M10*0.25)+(AK10*0.75))</f>
        <v>6.4678571428571434</v>
      </c>
      <c r="AT10" s="4"/>
      <c r="AU10" s="58">
        <f t="shared" ref="AU10:AU16" si="8">SUM((T10*0.25),(AA10*0.25),(AQ10*0.5))</f>
        <v>6.8798076923076925</v>
      </c>
      <c r="AV10" s="60"/>
      <c r="AW10" s="59">
        <f t="shared" ref="AW10:AW16" si="9">AVERAGE(AS10:AU10)</f>
        <v>6.6738324175824175</v>
      </c>
      <c r="AX10" s="48">
        <f t="shared" ref="AX10:AX15" si="10">RANK(AW10,AW$10:AW$1010)</f>
        <v>1</v>
      </c>
    </row>
    <row r="11" spans="1:50" x14ac:dyDescent="0.25">
      <c r="A11" s="98">
        <v>1</v>
      </c>
      <c r="B11" s="98" t="s">
        <v>134</v>
      </c>
      <c r="C11" s="49" t="s">
        <v>116</v>
      </c>
      <c r="D11" s="98" t="s">
        <v>75</v>
      </c>
      <c r="E11" s="164" t="s">
        <v>135</v>
      </c>
      <c r="F11" s="98">
        <v>10</v>
      </c>
      <c r="G11" s="161"/>
      <c r="H11" s="37">
        <v>6.5</v>
      </c>
      <c r="I11" s="37">
        <v>6.5</v>
      </c>
      <c r="J11" s="37">
        <v>6.5</v>
      </c>
      <c r="K11" s="37">
        <v>6.5</v>
      </c>
      <c r="L11" s="37">
        <v>6</v>
      </c>
      <c r="M11" s="38">
        <f t="shared" si="0"/>
        <v>6.4749999999999996</v>
      </c>
      <c r="N11" s="39"/>
      <c r="O11" s="37">
        <v>6.5</v>
      </c>
      <c r="P11" s="37">
        <v>6.5</v>
      </c>
      <c r="Q11" s="37">
        <v>6.5</v>
      </c>
      <c r="R11" s="37">
        <v>6.5</v>
      </c>
      <c r="S11" s="37">
        <v>6</v>
      </c>
      <c r="T11" s="38">
        <f t="shared" si="1"/>
        <v>6.4749999999999996</v>
      </c>
      <c r="U11" s="40"/>
      <c r="V11" s="41">
        <v>6</v>
      </c>
      <c r="W11" s="41">
        <v>6.5</v>
      </c>
      <c r="X11" s="41">
        <v>6</v>
      </c>
      <c r="Y11" s="41">
        <v>5.5</v>
      </c>
      <c r="Z11" s="41">
        <v>6</v>
      </c>
      <c r="AA11" s="38">
        <f t="shared" si="2"/>
        <v>5.9750000000000005</v>
      </c>
      <c r="AB11" s="43"/>
      <c r="AC11" s="41">
        <v>6.2</v>
      </c>
      <c r="AD11" s="41">
        <v>6.5</v>
      </c>
      <c r="AE11" s="41">
        <v>6.2</v>
      </c>
      <c r="AF11" s="41">
        <v>7</v>
      </c>
      <c r="AG11" s="41">
        <v>6.5</v>
      </c>
      <c r="AH11" s="41">
        <v>6</v>
      </c>
      <c r="AI11" s="41">
        <v>6</v>
      </c>
      <c r="AJ11" s="44">
        <f t="shared" si="3"/>
        <v>44.4</v>
      </c>
      <c r="AK11" s="38">
        <f t="shared" si="4"/>
        <v>6.3428571428571425</v>
      </c>
      <c r="AL11" s="39"/>
      <c r="AM11" s="104">
        <v>13</v>
      </c>
      <c r="AN11" s="104">
        <v>26</v>
      </c>
      <c r="AO11" s="38">
        <f t="shared" si="5"/>
        <v>8</v>
      </c>
      <c r="AP11" s="67">
        <v>1</v>
      </c>
      <c r="AQ11" s="38">
        <f t="shared" si="6"/>
        <v>7</v>
      </c>
      <c r="AR11" s="43"/>
      <c r="AS11" s="58">
        <f t="shared" si="7"/>
        <v>6.3758928571428566</v>
      </c>
      <c r="AT11" s="4"/>
      <c r="AU11" s="58">
        <f t="shared" si="8"/>
        <v>6.6124999999999998</v>
      </c>
      <c r="AV11" s="60"/>
      <c r="AW11" s="59">
        <f t="shared" si="9"/>
        <v>6.4941964285714278</v>
      </c>
      <c r="AX11" s="48">
        <f t="shared" si="10"/>
        <v>2</v>
      </c>
    </row>
    <row r="12" spans="1:50" x14ac:dyDescent="0.25">
      <c r="A12" s="98">
        <v>14</v>
      </c>
      <c r="B12" s="98" t="s">
        <v>139</v>
      </c>
      <c r="C12" s="98" t="s">
        <v>94</v>
      </c>
      <c r="D12" s="98" t="s">
        <v>120</v>
      </c>
      <c r="E12" s="180" t="s">
        <v>140</v>
      </c>
      <c r="F12" s="98">
        <v>9</v>
      </c>
      <c r="G12" s="161"/>
      <c r="H12" s="37">
        <v>6.5</v>
      </c>
      <c r="I12" s="37">
        <v>6</v>
      </c>
      <c r="J12" s="37">
        <v>6.5</v>
      </c>
      <c r="K12" s="37">
        <v>7</v>
      </c>
      <c r="L12" s="37">
        <v>7.2</v>
      </c>
      <c r="M12" s="38">
        <f t="shared" si="0"/>
        <v>6.4850000000000003</v>
      </c>
      <c r="N12" s="39"/>
      <c r="O12" s="37">
        <v>6.5</v>
      </c>
      <c r="P12" s="37">
        <v>6</v>
      </c>
      <c r="Q12" s="37">
        <v>6.5</v>
      </c>
      <c r="R12" s="37">
        <v>7</v>
      </c>
      <c r="S12" s="37">
        <v>7.2</v>
      </c>
      <c r="T12" s="38">
        <f t="shared" si="1"/>
        <v>6.4850000000000003</v>
      </c>
      <c r="U12" s="40"/>
      <c r="V12" s="41">
        <v>5.5</v>
      </c>
      <c r="W12" s="41">
        <v>6.5</v>
      </c>
      <c r="X12" s="41">
        <v>6.2</v>
      </c>
      <c r="Y12" s="41">
        <v>6.5</v>
      </c>
      <c r="Z12" s="41">
        <v>6</v>
      </c>
      <c r="AA12" s="38">
        <f t="shared" si="2"/>
        <v>6.125</v>
      </c>
      <c r="AB12" s="43"/>
      <c r="AC12" s="41">
        <v>6</v>
      </c>
      <c r="AD12" s="41">
        <v>6.5</v>
      </c>
      <c r="AE12" s="41">
        <v>6</v>
      </c>
      <c r="AF12" s="41">
        <v>5.2</v>
      </c>
      <c r="AG12" s="41">
        <v>6.5</v>
      </c>
      <c r="AH12" s="41">
        <v>6</v>
      </c>
      <c r="AI12" s="41">
        <v>5.7</v>
      </c>
      <c r="AJ12" s="44">
        <f t="shared" si="3"/>
        <v>41.900000000000006</v>
      </c>
      <c r="AK12" s="38">
        <f t="shared" si="4"/>
        <v>5.9857142857142867</v>
      </c>
      <c r="AL12" s="39"/>
      <c r="AM12" s="104">
        <v>13</v>
      </c>
      <c r="AN12" s="104">
        <v>40</v>
      </c>
      <c r="AO12" s="38">
        <f t="shared" si="5"/>
        <v>6.9230769230769234</v>
      </c>
      <c r="AP12" s="67">
        <v>0</v>
      </c>
      <c r="AQ12" s="38">
        <f t="shared" si="6"/>
        <v>6.9230769230769234</v>
      </c>
      <c r="AR12" s="43"/>
      <c r="AS12" s="58">
        <f t="shared" si="7"/>
        <v>6.1105357142857146</v>
      </c>
      <c r="AT12" s="4"/>
      <c r="AU12" s="58">
        <f t="shared" si="8"/>
        <v>6.6140384615384615</v>
      </c>
      <c r="AV12" s="60"/>
      <c r="AW12" s="59">
        <f t="shared" si="9"/>
        <v>6.3622870879120885</v>
      </c>
      <c r="AX12" s="48">
        <f t="shared" si="10"/>
        <v>3</v>
      </c>
    </row>
    <row r="13" spans="1:50" x14ac:dyDescent="0.25">
      <c r="A13" s="98">
        <v>2</v>
      </c>
      <c r="B13" s="98" t="s">
        <v>143</v>
      </c>
      <c r="C13" s="180" t="s">
        <v>137</v>
      </c>
      <c r="D13" s="98" t="s">
        <v>95</v>
      </c>
      <c r="E13" s="98" t="s">
        <v>144</v>
      </c>
      <c r="F13" s="98">
        <v>9</v>
      </c>
      <c r="G13" s="161"/>
      <c r="H13" s="37">
        <v>6</v>
      </c>
      <c r="I13" s="37">
        <v>5.8</v>
      </c>
      <c r="J13" s="37">
        <v>6.2</v>
      </c>
      <c r="K13" s="37">
        <v>7</v>
      </c>
      <c r="L13" s="37">
        <v>6.5</v>
      </c>
      <c r="M13" s="38">
        <f t="shared" si="0"/>
        <v>6.1749999999999998</v>
      </c>
      <c r="N13" s="39"/>
      <c r="O13" s="37">
        <v>6</v>
      </c>
      <c r="P13" s="37">
        <v>5</v>
      </c>
      <c r="Q13" s="37">
        <v>6.2</v>
      </c>
      <c r="R13" s="37">
        <v>6.5</v>
      </c>
      <c r="S13" s="37">
        <v>6.5</v>
      </c>
      <c r="T13" s="38">
        <f t="shared" si="1"/>
        <v>5.8999999999999995</v>
      </c>
      <c r="U13" s="40"/>
      <c r="V13" s="41">
        <v>7</v>
      </c>
      <c r="W13" s="41">
        <v>6.5</v>
      </c>
      <c r="X13" s="41">
        <v>6.5</v>
      </c>
      <c r="Y13" s="41">
        <v>6.5</v>
      </c>
      <c r="Z13" s="41">
        <v>6.5</v>
      </c>
      <c r="AA13" s="38">
        <f t="shared" si="2"/>
        <v>6.6</v>
      </c>
      <c r="AB13" s="43"/>
      <c r="AC13" s="41">
        <v>5</v>
      </c>
      <c r="AD13" s="41">
        <v>6.5</v>
      </c>
      <c r="AE13" s="41">
        <v>6.2</v>
      </c>
      <c r="AF13" s="41">
        <v>6.3</v>
      </c>
      <c r="AG13" s="41">
        <v>6</v>
      </c>
      <c r="AH13" s="41">
        <v>6.2</v>
      </c>
      <c r="AI13" s="41">
        <v>6.2</v>
      </c>
      <c r="AJ13" s="44">
        <f t="shared" si="3"/>
        <v>42.400000000000006</v>
      </c>
      <c r="AK13" s="38">
        <f t="shared" si="4"/>
        <v>6.0571428571428578</v>
      </c>
      <c r="AL13" s="39"/>
      <c r="AM13" s="104">
        <v>10</v>
      </c>
      <c r="AN13" s="104">
        <v>30</v>
      </c>
      <c r="AO13" s="38">
        <f t="shared" si="5"/>
        <v>7</v>
      </c>
      <c r="AP13" s="67">
        <v>0</v>
      </c>
      <c r="AQ13" s="38">
        <f t="shared" si="6"/>
        <v>7</v>
      </c>
      <c r="AR13" s="43"/>
      <c r="AS13" s="58">
        <f t="shared" si="7"/>
        <v>6.0866071428571438</v>
      </c>
      <c r="AT13" s="4"/>
      <c r="AU13" s="58">
        <f t="shared" si="8"/>
        <v>6.625</v>
      </c>
      <c r="AV13" s="60"/>
      <c r="AW13" s="59">
        <f t="shared" si="9"/>
        <v>6.3558035714285719</v>
      </c>
      <c r="AX13" s="48">
        <f t="shared" si="10"/>
        <v>4</v>
      </c>
    </row>
    <row r="14" spans="1:50" x14ac:dyDescent="0.25">
      <c r="A14" s="98">
        <v>17</v>
      </c>
      <c r="B14" s="98" t="s">
        <v>136</v>
      </c>
      <c r="C14" s="180" t="s">
        <v>137</v>
      </c>
      <c r="D14" s="98" t="s">
        <v>95</v>
      </c>
      <c r="E14" s="98" t="s">
        <v>138</v>
      </c>
      <c r="F14" s="98">
        <v>11</v>
      </c>
      <c r="G14" s="161"/>
      <c r="H14" s="37">
        <v>6.5</v>
      </c>
      <c r="I14" s="37">
        <v>6</v>
      </c>
      <c r="J14" s="37">
        <v>6.5</v>
      </c>
      <c r="K14" s="37">
        <v>7</v>
      </c>
      <c r="L14" s="37">
        <v>6.5</v>
      </c>
      <c r="M14" s="38">
        <f t="shared" si="0"/>
        <v>6.45</v>
      </c>
      <c r="N14" s="39"/>
      <c r="O14" s="37">
        <v>6</v>
      </c>
      <c r="P14" s="37">
        <v>6</v>
      </c>
      <c r="Q14" s="37">
        <v>6.2</v>
      </c>
      <c r="R14" s="37">
        <v>7</v>
      </c>
      <c r="S14" s="37">
        <v>6.5</v>
      </c>
      <c r="T14" s="38">
        <f t="shared" si="1"/>
        <v>6.2249999999999996</v>
      </c>
      <c r="U14" s="40"/>
      <c r="V14" s="41">
        <v>6</v>
      </c>
      <c r="W14" s="41">
        <v>6.5</v>
      </c>
      <c r="X14" s="41">
        <v>6.2</v>
      </c>
      <c r="Y14" s="41">
        <v>6.5</v>
      </c>
      <c r="Z14" s="41">
        <v>6</v>
      </c>
      <c r="AA14" s="38">
        <f t="shared" si="2"/>
        <v>6.2250000000000005</v>
      </c>
      <c r="AB14" s="43"/>
      <c r="AC14" s="41">
        <v>5.3</v>
      </c>
      <c r="AD14" s="41">
        <v>6</v>
      </c>
      <c r="AE14" s="41">
        <v>5.3</v>
      </c>
      <c r="AF14" s="41">
        <v>6</v>
      </c>
      <c r="AG14" s="41">
        <v>5.2</v>
      </c>
      <c r="AH14" s="41">
        <v>5</v>
      </c>
      <c r="AI14" s="41">
        <v>6</v>
      </c>
      <c r="AJ14" s="44">
        <f t="shared" si="3"/>
        <v>38.799999999999997</v>
      </c>
      <c r="AK14" s="38">
        <f t="shared" si="4"/>
        <v>5.5428571428571427</v>
      </c>
      <c r="AL14" s="39"/>
      <c r="AM14" s="104">
        <v>9</v>
      </c>
      <c r="AN14" s="104">
        <v>32</v>
      </c>
      <c r="AO14" s="38">
        <f t="shared" si="5"/>
        <v>6.4444444444444446</v>
      </c>
      <c r="AP14" s="67">
        <v>0.4</v>
      </c>
      <c r="AQ14" s="38">
        <f t="shared" si="6"/>
        <v>6.0444444444444443</v>
      </c>
      <c r="AR14" s="43"/>
      <c r="AS14" s="58">
        <f t="shared" si="7"/>
        <v>5.7696428571428564</v>
      </c>
      <c r="AT14" s="4"/>
      <c r="AU14" s="58">
        <f t="shared" si="8"/>
        <v>6.134722222222222</v>
      </c>
      <c r="AV14" s="60"/>
      <c r="AW14" s="59">
        <f t="shared" si="9"/>
        <v>5.9521825396825392</v>
      </c>
      <c r="AX14" s="48">
        <f t="shared" si="10"/>
        <v>5</v>
      </c>
    </row>
    <row r="15" spans="1:50" x14ac:dyDescent="0.25">
      <c r="A15" s="98">
        <v>13</v>
      </c>
      <c r="B15" s="98" t="s">
        <v>132</v>
      </c>
      <c r="C15" s="98" t="s">
        <v>94</v>
      </c>
      <c r="D15" s="49" t="s">
        <v>95</v>
      </c>
      <c r="E15" s="180" t="s">
        <v>133</v>
      </c>
      <c r="F15" s="98">
        <v>6</v>
      </c>
      <c r="G15" s="161"/>
      <c r="H15" s="37">
        <v>6.5</v>
      </c>
      <c r="I15" s="37">
        <v>7</v>
      </c>
      <c r="J15" s="37">
        <v>7.5</v>
      </c>
      <c r="K15" s="37">
        <v>7</v>
      </c>
      <c r="L15" s="37">
        <v>7</v>
      </c>
      <c r="M15" s="38">
        <f t="shared" si="0"/>
        <v>6.9749999999999996</v>
      </c>
      <c r="N15" s="39"/>
      <c r="O15" s="37">
        <v>6.5</v>
      </c>
      <c r="P15" s="37">
        <v>6</v>
      </c>
      <c r="Q15" s="37">
        <v>7</v>
      </c>
      <c r="R15" s="37">
        <v>7</v>
      </c>
      <c r="S15" s="37">
        <v>7</v>
      </c>
      <c r="T15" s="38">
        <f t="shared" si="1"/>
        <v>6.6</v>
      </c>
      <c r="U15" s="40"/>
      <c r="V15" s="41">
        <v>6.5</v>
      </c>
      <c r="W15" s="41">
        <v>6</v>
      </c>
      <c r="X15" s="41">
        <v>7</v>
      </c>
      <c r="Y15" s="41">
        <v>7</v>
      </c>
      <c r="Z15" s="41">
        <v>6</v>
      </c>
      <c r="AA15" s="38">
        <f t="shared" si="2"/>
        <v>6.5500000000000007</v>
      </c>
      <c r="AB15" s="43"/>
      <c r="AC15" s="41">
        <v>4.7</v>
      </c>
      <c r="AD15" s="41">
        <v>6.2</v>
      </c>
      <c r="AE15" s="41">
        <v>6.2</v>
      </c>
      <c r="AF15" s="41">
        <v>3.5</v>
      </c>
      <c r="AG15" s="41">
        <v>3</v>
      </c>
      <c r="AH15" s="41">
        <v>4.8</v>
      </c>
      <c r="AI15" s="41">
        <v>5</v>
      </c>
      <c r="AJ15" s="44">
        <f t="shared" si="3"/>
        <v>33.400000000000006</v>
      </c>
      <c r="AK15" s="38">
        <f t="shared" si="4"/>
        <v>4.7714285714285722</v>
      </c>
      <c r="AL15" s="39"/>
      <c r="AM15" s="104">
        <v>15</v>
      </c>
      <c r="AN15" s="104">
        <v>54</v>
      </c>
      <c r="AO15" s="38">
        <f t="shared" si="5"/>
        <v>6.4</v>
      </c>
      <c r="AP15" s="67">
        <v>0</v>
      </c>
      <c r="AQ15" s="38">
        <f t="shared" si="6"/>
        <v>6.4</v>
      </c>
      <c r="AR15" s="43"/>
      <c r="AS15" s="58">
        <f t="shared" si="7"/>
        <v>5.3223214285714295</v>
      </c>
      <c r="AT15" s="4"/>
      <c r="AU15" s="58">
        <f t="shared" si="8"/>
        <v>6.4875000000000007</v>
      </c>
      <c r="AV15" s="60"/>
      <c r="AW15" s="59">
        <f t="shared" si="9"/>
        <v>5.9049107142857151</v>
      </c>
      <c r="AX15" s="48">
        <f t="shared" si="10"/>
        <v>6</v>
      </c>
    </row>
    <row r="16" spans="1:50" x14ac:dyDescent="0.25">
      <c r="A16" s="98">
        <v>10</v>
      </c>
      <c r="B16" s="98" t="s">
        <v>141</v>
      </c>
      <c r="C16" s="180" t="s">
        <v>137</v>
      </c>
      <c r="D16" s="98" t="s">
        <v>95</v>
      </c>
      <c r="E16" s="164" t="s">
        <v>142</v>
      </c>
      <c r="F16" s="98">
        <v>9</v>
      </c>
      <c r="G16" s="161"/>
      <c r="H16" s="37">
        <v>6.2</v>
      </c>
      <c r="I16" s="37">
        <v>6</v>
      </c>
      <c r="J16" s="37">
        <v>6.5</v>
      </c>
      <c r="K16" s="37">
        <v>7</v>
      </c>
      <c r="L16" s="37">
        <v>6.5</v>
      </c>
      <c r="M16" s="38">
        <f t="shared" si="0"/>
        <v>6.3599999999999994</v>
      </c>
      <c r="N16" s="39"/>
      <c r="O16" s="37">
        <v>6</v>
      </c>
      <c r="P16" s="37">
        <v>5</v>
      </c>
      <c r="Q16" s="37">
        <v>6.5</v>
      </c>
      <c r="R16" s="37">
        <v>7</v>
      </c>
      <c r="S16" s="37">
        <v>6.5</v>
      </c>
      <c r="T16" s="38">
        <f t="shared" si="1"/>
        <v>6.05</v>
      </c>
      <c r="U16" s="40"/>
      <c r="V16" s="41">
        <v>5</v>
      </c>
      <c r="W16" s="41">
        <v>6.5</v>
      </c>
      <c r="X16" s="41">
        <v>6</v>
      </c>
      <c r="Y16" s="41">
        <v>5.5</v>
      </c>
      <c r="Z16" s="41">
        <v>5</v>
      </c>
      <c r="AA16" s="38">
        <f t="shared" si="2"/>
        <v>5.5750000000000002</v>
      </c>
      <c r="AB16" s="43"/>
      <c r="AC16" s="41">
        <v>5.2</v>
      </c>
      <c r="AD16" s="41">
        <v>6.3</v>
      </c>
      <c r="AE16" s="41">
        <v>6</v>
      </c>
      <c r="AF16" s="41">
        <v>4.2</v>
      </c>
      <c r="AG16" s="41">
        <v>4</v>
      </c>
      <c r="AH16" s="41">
        <v>5.3</v>
      </c>
      <c r="AI16" s="41">
        <v>5.3</v>
      </c>
      <c r="AJ16" s="44">
        <f t="shared" si="3"/>
        <v>36.299999999999997</v>
      </c>
      <c r="AK16" s="38">
        <f t="shared" si="4"/>
        <v>5.1857142857142851</v>
      </c>
      <c r="AL16" s="39"/>
      <c r="AM16" s="104">
        <v>9</v>
      </c>
      <c r="AN16" s="104">
        <v>34</v>
      </c>
      <c r="AO16" s="38">
        <f t="shared" si="5"/>
        <v>6.2222222222222223</v>
      </c>
      <c r="AP16" s="67">
        <v>0</v>
      </c>
      <c r="AQ16" s="38">
        <f t="shared" si="6"/>
        <v>6.2222222222222223</v>
      </c>
      <c r="AR16" s="43"/>
      <c r="AS16" s="58">
        <f t="shared" si="7"/>
        <v>5.4792857142857141</v>
      </c>
      <c r="AT16" s="4"/>
      <c r="AU16" s="58">
        <f t="shared" si="8"/>
        <v>6.0173611111111107</v>
      </c>
      <c r="AV16" s="60"/>
      <c r="AW16" s="59">
        <f t="shared" si="9"/>
        <v>5.7483234126984124</v>
      </c>
      <c r="AX16" s="48"/>
    </row>
  </sheetData>
  <sortState ref="A10:AX16">
    <sortCondition descending="1" ref="AW10:AW16"/>
  </sortState>
  <pageMargins left="0.23622047244094491" right="0.23622047244094491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"/>
  <sheetViews>
    <sheetView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9" sqref="H9"/>
    </sheetView>
  </sheetViews>
  <sheetFormatPr defaultRowHeight="15" x14ac:dyDescent="0.25"/>
  <cols>
    <col min="1" max="1" width="5.7109375" customWidth="1"/>
    <col min="2" max="2" width="17.140625" customWidth="1"/>
    <col min="3" max="3" width="20" customWidth="1"/>
    <col min="4" max="4" width="14.28515625" customWidth="1"/>
    <col min="5" max="5" width="20" customWidth="1"/>
    <col min="6" max="6" width="4.5703125" customWidth="1"/>
    <col min="7" max="7" width="2.85546875" customWidth="1"/>
    <col min="14" max="14" width="2.85546875" customWidth="1"/>
    <col min="21" max="21" width="2.85546875" customWidth="1"/>
    <col min="30" max="30" width="2.85546875" customWidth="1"/>
    <col min="41" max="41" width="2.85546875" customWidth="1"/>
    <col min="42" max="43" width="9.28515625" customWidth="1"/>
    <col min="44" max="48" width="9.140625" style="51"/>
    <col min="49" max="49" width="2.85546875" style="51" customWidth="1"/>
    <col min="50" max="50" width="10.7109375" style="51" customWidth="1"/>
    <col min="51" max="51" width="2.85546875" style="51" customWidth="1"/>
    <col min="52" max="52" width="9.140625" style="51"/>
    <col min="53" max="53" width="2.7109375" style="51" customWidth="1"/>
    <col min="54" max="54" width="9.140625" style="51"/>
    <col min="55" max="55" width="12.85546875" customWidth="1"/>
  </cols>
  <sheetData>
    <row r="1" spans="1:55" ht="15.75" x14ac:dyDescent="0.25">
      <c r="A1" s="1" t="s">
        <v>88</v>
      </c>
      <c r="B1" s="2"/>
      <c r="C1" s="2"/>
      <c r="D1" s="3" t="s">
        <v>0</v>
      </c>
      <c r="E1" s="2" t="s">
        <v>67</v>
      </c>
      <c r="F1" s="2"/>
      <c r="G1" s="2"/>
      <c r="H1" s="2"/>
      <c r="I1" s="4"/>
      <c r="J1" s="5"/>
      <c r="K1" s="5"/>
      <c r="L1" s="5"/>
      <c r="M1" s="5"/>
      <c r="N1" s="4"/>
      <c r="O1" s="2"/>
      <c r="P1" s="2"/>
      <c r="Q1" s="2"/>
      <c r="R1" s="2"/>
      <c r="S1" s="2"/>
      <c r="T1" s="2"/>
      <c r="U1" s="4"/>
      <c r="V1" s="2"/>
      <c r="W1" s="2"/>
      <c r="X1" s="2"/>
      <c r="Y1" s="2"/>
      <c r="Z1" s="2"/>
      <c r="AA1" s="2"/>
      <c r="AB1" s="2"/>
      <c r="AC1" s="2"/>
      <c r="AD1" s="2"/>
      <c r="AE1" s="5"/>
      <c r="AF1" s="5"/>
      <c r="AG1" s="5"/>
      <c r="AH1" s="5"/>
      <c r="AI1" s="5"/>
      <c r="AJ1" s="5"/>
      <c r="AK1" s="5"/>
      <c r="AL1" s="5"/>
      <c r="AM1" s="5"/>
      <c r="AN1" s="5"/>
      <c r="AO1" s="4"/>
      <c r="AP1" s="4"/>
      <c r="AQ1" s="4"/>
      <c r="AR1" s="6"/>
      <c r="AS1" s="6"/>
      <c r="AT1" s="6"/>
      <c r="AU1" s="6"/>
      <c r="AV1" s="6"/>
      <c r="AW1" s="8"/>
      <c r="AX1" s="7"/>
      <c r="AY1" s="7"/>
      <c r="AZ1" s="8"/>
      <c r="BA1" s="7"/>
      <c r="BB1" s="8"/>
      <c r="BC1" s="9">
        <f ca="1">NOW()</f>
        <v>42903.471075000001</v>
      </c>
    </row>
    <row r="2" spans="1:55" ht="15.75" x14ac:dyDescent="0.25">
      <c r="A2" s="1"/>
      <c r="B2" s="2"/>
      <c r="C2" s="2"/>
      <c r="D2" s="3" t="s">
        <v>1</v>
      </c>
      <c r="E2" s="2" t="s">
        <v>68</v>
      </c>
      <c r="F2" s="2"/>
      <c r="G2" s="2"/>
      <c r="H2" s="2"/>
      <c r="I2" s="4"/>
      <c r="J2" s="2"/>
      <c r="K2" s="2"/>
      <c r="L2" s="2"/>
      <c r="M2" s="2"/>
      <c r="N2" s="4"/>
      <c r="O2" s="2"/>
      <c r="P2" s="2"/>
      <c r="Q2" s="2"/>
      <c r="R2" s="2"/>
      <c r="S2" s="2"/>
      <c r="T2" s="2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"/>
      <c r="AP2" s="4"/>
      <c r="AQ2" s="4"/>
      <c r="AR2" s="6"/>
      <c r="AS2" s="6"/>
      <c r="AT2" s="6"/>
      <c r="AU2" s="6"/>
      <c r="AV2" s="6"/>
      <c r="AW2" s="8"/>
      <c r="AX2" s="7"/>
      <c r="AY2" s="7"/>
      <c r="AZ2" s="8"/>
      <c r="BA2" s="7"/>
      <c r="BB2" s="8"/>
      <c r="BC2" s="10">
        <f ca="1">NOW()</f>
        <v>42903.471075000001</v>
      </c>
    </row>
    <row r="3" spans="1:55" ht="15.75" x14ac:dyDescent="0.25">
      <c r="A3" s="1" t="s">
        <v>2</v>
      </c>
      <c r="B3" s="79">
        <v>42900</v>
      </c>
      <c r="C3" s="2"/>
      <c r="D3" s="3"/>
      <c r="E3" s="2"/>
      <c r="F3" s="2"/>
      <c r="G3" s="2"/>
      <c r="H3" s="71" t="s">
        <v>60</v>
      </c>
      <c r="I3" s="72"/>
      <c r="J3" s="71"/>
      <c r="K3" s="72"/>
      <c r="L3" s="72"/>
      <c r="M3" s="72"/>
      <c r="N3" s="4"/>
      <c r="O3" s="77" t="s">
        <v>61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2"/>
      <c r="AE3" s="71" t="s">
        <v>60</v>
      </c>
      <c r="AF3" s="72"/>
      <c r="AG3" s="72"/>
      <c r="AH3" s="72"/>
      <c r="AI3" s="72"/>
      <c r="AJ3" s="72"/>
      <c r="AK3" s="72"/>
      <c r="AL3" s="72"/>
      <c r="AM3" s="72"/>
      <c r="AN3" s="72"/>
      <c r="AO3" s="4"/>
      <c r="AP3" s="77" t="s">
        <v>61</v>
      </c>
      <c r="AQ3" s="13"/>
      <c r="AR3" s="76"/>
      <c r="AS3" s="75"/>
      <c r="AT3" s="75"/>
      <c r="AU3" s="75"/>
      <c r="AV3" s="75"/>
      <c r="AW3" s="8"/>
      <c r="AX3" s="101"/>
      <c r="AY3" s="7"/>
      <c r="AZ3" s="102"/>
      <c r="BA3" s="7"/>
      <c r="BB3" s="8"/>
      <c r="BC3" s="2"/>
    </row>
    <row r="4" spans="1:55" ht="15.75" x14ac:dyDescent="0.25">
      <c r="A4" s="1"/>
      <c r="B4" s="2"/>
      <c r="C4" s="3"/>
      <c r="D4" s="2"/>
      <c r="E4" s="2"/>
      <c r="F4" s="2"/>
      <c r="G4" s="2"/>
      <c r="H4" s="2"/>
      <c r="I4" s="4"/>
      <c r="J4" s="2"/>
      <c r="K4" s="2"/>
      <c r="L4" s="2"/>
      <c r="M4" s="2"/>
      <c r="N4" s="4"/>
      <c r="O4" s="2"/>
      <c r="P4" s="2"/>
      <c r="Q4" s="2"/>
      <c r="R4" s="2"/>
      <c r="S4" s="2"/>
      <c r="T4" s="2"/>
      <c r="U4" s="4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4"/>
      <c r="AP4" s="4"/>
      <c r="AQ4" s="4"/>
      <c r="AR4" s="6"/>
      <c r="AS4" s="6"/>
      <c r="AT4" s="6"/>
      <c r="AU4" s="6"/>
      <c r="AV4" s="6"/>
      <c r="AW4" s="8"/>
      <c r="AX4" s="7"/>
      <c r="AY4" s="7"/>
      <c r="AZ4" s="8"/>
      <c r="BA4" s="7"/>
      <c r="BB4" s="8"/>
      <c r="BC4" s="2"/>
    </row>
    <row r="5" spans="1:55" ht="15.75" x14ac:dyDescent="0.25">
      <c r="A5" s="1" t="s">
        <v>58</v>
      </c>
      <c r="B5" s="11"/>
      <c r="C5" s="1" t="s">
        <v>69</v>
      </c>
      <c r="D5" s="2"/>
      <c r="E5" s="2"/>
      <c r="F5" s="2"/>
      <c r="G5" s="2"/>
      <c r="H5" s="11" t="s">
        <v>5</v>
      </c>
      <c r="I5" s="2" t="str">
        <f>E1</f>
        <v>Jenny Scott</v>
      </c>
      <c r="J5" s="2"/>
      <c r="K5" s="11"/>
      <c r="L5" s="2"/>
      <c r="M5" s="2"/>
      <c r="N5" s="12"/>
      <c r="O5" s="11" t="s">
        <v>5</v>
      </c>
      <c r="P5" s="2" t="str">
        <f>E1</f>
        <v>Jenny Scott</v>
      </c>
      <c r="Q5" s="2"/>
      <c r="R5" s="2"/>
      <c r="S5" s="2"/>
      <c r="T5" s="2"/>
      <c r="U5" s="4"/>
      <c r="V5" s="11" t="s">
        <v>5</v>
      </c>
      <c r="W5" s="2"/>
      <c r="X5" s="2"/>
      <c r="Y5" s="2"/>
      <c r="Z5" s="2"/>
      <c r="AA5" s="2"/>
      <c r="AB5" s="11"/>
      <c r="AC5" s="11"/>
      <c r="AD5" s="13"/>
      <c r="AE5" s="11" t="s">
        <v>6</v>
      </c>
      <c r="AF5" s="11"/>
      <c r="AG5" s="2" t="str">
        <f>E2</f>
        <v>Robyn Bruderer</v>
      </c>
      <c r="AH5" s="2"/>
      <c r="AI5" s="2"/>
      <c r="AJ5" s="2"/>
      <c r="AK5" s="2"/>
      <c r="AL5" s="2"/>
      <c r="AM5" s="2"/>
      <c r="AN5" s="2"/>
      <c r="AO5" s="4"/>
      <c r="AP5" s="14" t="s">
        <v>7</v>
      </c>
      <c r="AQ5" s="2" t="str">
        <f>E2</f>
        <v>Robyn Bruderer</v>
      </c>
      <c r="AR5" s="14"/>
      <c r="AS5" s="6"/>
      <c r="AT5" s="6"/>
      <c r="AU5" s="14"/>
      <c r="AV5" s="6"/>
      <c r="AW5" s="53"/>
      <c r="AX5" s="15" t="s">
        <v>8</v>
      </c>
      <c r="AY5" s="7"/>
      <c r="AZ5" s="8"/>
      <c r="BA5" s="7"/>
      <c r="BB5" s="8"/>
      <c r="BC5" s="2"/>
    </row>
    <row r="6" spans="1:55" ht="15.75" x14ac:dyDescent="0.25">
      <c r="A6" s="1" t="s">
        <v>9</v>
      </c>
      <c r="B6" s="118">
        <v>2</v>
      </c>
      <c r="C6" s="2"/>
      <c r="D6" s="2"/>
      <c r="E6" s="2"/>
      <c r="F6" s="2"/>
      <c r="G6" s="2"/>
      <c r="I6" s="4"/>
      <c r="J6" s="2"/>
      <c r="K6" s="2"/>
      <c r="L6" s="2"/>
      <c r="M6" s="2"/>
      <c r="N6" s="4"/>
      <c r="P6" s="2"/>
      <c r="Q6" s="2"/>
      <c r="R6" s="2"/>
      <c r="S6" s="2"/>
      <c r="T6" s="2"/>
      <c r="U6" s="2"/>
      <c r="V6" s="2" t="str">
        <f>E1</f>
        <v>Jenny Scott</v>
      </c>
      <c r="W6" s="2"/>
      <c r="X6" s="2"/>
      <c r="Y6" s="2"/>
      <c r="Z6" s="2"/>
      <c r="AA6" s="2"/>
      <c r="AB6" s="2"/>
      <c r="AC6" s="2"/>
      <c r="AD6" s="13"/>
      <c r="AF6" s="2"/>
      <c r="AG6" s="2"/>
      <c r="AH6" s="2"/>
      <c r="AI6" s="2"/>
      <c r="AJ6" s="2"/>
      <c r="AK6" s="2"/>
      <c r="AL6" s="2"/>
      <c r="AM6" s="2"/>
      <c r="AN6" s="4"/>
      <c r="AO6" s="2"/>
      <c r="AQ6" s="2"/>
      <c r="AR6" s="6"/>
      <c r="AS6" s="6"/>
      <c r="AT6" s="6"/>
      <c r="AU6" s="6"/>
      <c r="AV6" s="6"/>
      <c r="AW6" s="53"/>
      <c r="AX6" s="8"/>
      <c r="AY6" s="7"/>
      <c r="AZ6" s="8"/>
      <c r="BA6" s="54"/>
      <c r="BB6" s="8"/>
      <c r="BC6" s="2"/>
    </row>
    <row r="7" spans="1:55" x14ac:dyDescent="0.25">
      <c r="A7" s="2"/>
      <c r="B7" s="2"/>
      <c r="C7" s="2"/>
      <c r="D7" s="2"/>
      <c r="E7" s="2"/>
      <c r="F7" s="2"/>
      <c r="G7" s="2"/>
      <c r="H7" s="11" t="s">
        <v>10</v>
      </c>
      <c r="I7" s="2"/>
      <c r="J7" s="2"/>
      <c r="K7" s="2"/>
      <c r="L7" s="2"/>
      <c r="M7" s="5"/>
      <c r="N7" s="16"/>
      <c r="O7" s="18" t="s">
        <v>10</v>
      </c>
      <c r="P7" s="17"/>
      <c r="Q7" s="17"/>
      <c r="R7" s="17"/>
      <c r="S7" s="18"/>
      <c r="T7" s="2"/>
      <c r="U7" s="4"/>
      <c r="V7" s="2" t="s">
        <v>11</v>
      </c>
      <c r="W7" s="2"/>
      <c r="X7" s="2"/>
      <c r="Y7" s="2"/>
      <c r="Z7" s="2"/>
      <c r="AA7" s="2"/>
      <c r="AB7" s="2"/>
      <c r="AC7" s="18" t="s">
        <v>11</v>
      </c>
      <c r="AD7" s="13"/>
      <c r="AE7" s="2"/>
      <c r="AF7" s="5"/>
      <c r="AG7" s="5"/>
      <c r="AH7" s="5"/>
      <c r="AI7" s="5"/>
      <c r="AJ7" s="5"/>
      <c r="AK7" s="5"/>
      <c r="AL7" s="5"/>
      <c r="AM7" s="5"/>
      <c r="AN7" s="5"/>
      <c r="AO7" s="16"/>
      <c r="AP7" s="16"/>
      <c r="AQ7" s="16"/>
      <c r="AR7" s="14"/>
      <c r="AS7" s="6" t="s">
        <v>12</v>
      </c>
      <c r="AT7" s="6" t="s">
        <v>42</v>
      </c>
      <c r="AU7" s="14"/>
      <c r="AV7" s="14" t="s">
        <v>13</v>
      </c>
      <c r="AW7" s="53"/>
      <c r="AX7" s="19" t="s">
        <v>14</v>
      </c>
      <c r="AY7" s="7"/>
      <c r="AZ7" s="19" t="s">
        <v>3</v>
      </c>
      <c r="BA7" s="54"/>
      <c r="BB7" s="20" t="s">
        <v>15</v>
      </c>
      <c r="BC7" s="21"/>
    </row>
    <row r="8" spans="1:55" x14ac:dyDescent="0.25">
      <c r="A8" s="23" t="s">
        <v>16</v>
      </c>
      <c r="B8" s="23" t="s">
        <v>17</v>
      </c>
      <c r="C8" s="23" t="s">
        <v>10</v>
      </c>
      <c r="D8" s="23" t="s">
        <v>18</v>
      </c>
      <c r="E8" s="23" t="s">
        <v>65</v>
      </c>
      <c r="F8" s="23" t="s">
        <v>97</v>
      </c>
      <c r="G8" s="160"/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10</v>
      </c>
      <c r="N8" s="25"/>
      <c r="O8" s="24" t="s">
        <v>19</v>
      </c>
      <c r="P8" s="24" t="s">
        <v>20</v>
      </c>
      <c r="Q8" s="24" t="s">
        <v>21</v>
      </c>
      <c r="R8" s="24" t="s">
        <v>22</v>
      </c>
      <c r="S8" s="24" t="s">
        <v>23</v>
      </c>
      <c r="T8" s="24" t="s">
        <v>10</v>
      </c>
      <c r="U8" s="26"/>
      <c r="V8" s="24" t="s">
        <v>24</v>
      </c>
      <c r="W8" s="24" t="s">
        <v>25</v>
      </c>
      <c r="X8" s="24" t="s">
        <v>26</v>
      </c>
      <c r="Y8" s="24" t="s">
        <v>27</v>
      </c>
      <c r="Z8" s="24" t="s">
        <v>28</v>
      </c>
      <c r="AA8" s="24" t="s">
        <v>29</v>
      </c>
      <c r="AB8" s="22" t="s">
        <v>30</v>
      </c>
      <c r="AC8" s="62" t="s">
        <v>31</v>
      </c>
      <c r="AD8" s="27"/>
      <c r="AE8" s="22" t="s">
        <v>32</v>
      </c>
      <c r="AF8" s="22" t="s">
        <v>33</v>
      </c>
      <c r="AG8" s="22" t="s">
        <v>48</v>
      </c>
      <c r="AH8" s="22" t="s">
        <v>53</v>
      </c>
      <c r="AI8" s="22" t="s">
        <v>54</v>
      </c>
      <c r="AJ8" s="22" t="s">
        <v>55</v>
      </c>
      <c r="AK8" s="22" t="s">
        <v>49</v>
      </c>
      <c r="AL8" s="22" t="s">
        <v>56</v>
      </c>
      <c r="AM8" s="22" t="s">
        <v>40</v>
      </c>
      <c r="AN8" s="22" t="s">
        <v>41</v>
      </c>
      <c r="AO8" s="25"/>
      <c r="AP8" s="63" t="s">
        <v>66</v>
      </c>
      <c r="AQ8" s="63" t="s">
        <v>12</v>
      </c>
      <c r="AR8" s="28" t="s">
        <v>42</v>
      </c>
      <c r="AS8" s="28" t="s">
        <v>43</v>
      </c>
      <c r="AT8" s="28" t="s">
        <v>31</v>
      </c>
      <c r="AU8" s="28" t="s">
        <v>57</v>
      </c>
      <c r="AV8" s="68" t="s">
        <v>31</v>
      </c>
      <c r="AW8" s="53"/>
      <c r="AX8" s="30" t="s">
        <v>44</v>
      </c>
      <c r="AY8" s="31"/>
      <c r="AZ8" s="30" t="s">
        <v>44</v>
      </c>
      <c r="BA8" s="55"/>
      <c r="BB8" s="33" t="s">
        <v>44</v>
      </c>
      <c r="BC8" s="34" t="s">
        <v>45</v>
      </c>
    </row>
    <row r="9" spans="1:55" x14ac:dyDescent="0.25">
      <c r="A9" s="8"/>
      <c r="B9" s="8"/>
      <c r="C9" s="8"/>
      <c r="D9" s="8"/>
      <c r="E9" s="8"/>
      <c r="F9" s="8"/>
      <c r="G9" s="128"/>
      <c r="H9" s="21"/>
      <c r="I9" s="21"/>
      <c r="J9" s="21"/>
      <c r="K9" s="21"/>
      <c r="L9" s="21"/>
      <c r="M9" s="21"/>
      <c r="N9" s="25"/>
      <c r="O9" s="21"/>
      <c r="P9" s="21"/>
      <c r="Q9" s="21"/>
      <c r="R9" s="21"/>
      <c r="S9" s="21"/>
      <c r="T9" s="21"/>
      <c r="U9" s="26"/>
      <c r="V9" s="21"/>
      <c r="W9" s="21"/>
      <c r="X9" s="21"/>
      <c r="Y9" s="21"/>
      <c r="Z9" s="21"/>
      <c r="AA9" s="21"/>
      <c r="AB9" s="17"/>
      <c r="AC9" s="17"/>
      <c r="AD9" s="2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5"/>
      <c r="AP9" s="16"/>
      <c r="AQ9" s="16"/>
      <c r="AR9" s="6"/>
      <c r="AS9" s="6"/>
      <c r="AT9" s="6"/>
      <c r="AU9" s="6"/>
      <c r="AV9" s="6"/>
      <c r="AW9" s="53"/>
      <c r="AX9" s="19"/>
      <c r="AY9" s="7"/>
      <c r="AZ9" s="19"/>
      <c r="BA9" s="56"/>
      <c r="BB9" s="20"/>
      <c r="BC9" s="36"/>
    </row>
    <row r="10" spans="1:55" x14ac:dyDescent="0.25">
      <c r="A10" s="98">
        <v>3</v>
      </c>
      <c r="B10" s="98" t="s">
        <v>89</v>
      </c>
      <c r="C10" s="98" t="s">
        <v>90</v>
      </c>
      <c r="D10" s="164" t="s">
        <v>91</v>
      </c>
      <c r="E10" s="98" t="s">
        <v>92</v>
      </c>
      <c r="F10" s="165">
        <v>9</v>
      </c>
      <c r="G10" s="161"/>
      <c r="H10" s="37">
        <v>6.5</v>
      </c>
      <c r="I10" s="37">
        <v>6</v>
      </c>
      <c r="J10" s="37">
        <v>7.5</v>
      </c>
      <c r="K10" s="37">
        <v>7.5</v>
      </c>
      <c r="L10" s="37">
        <v>6</v>
      </c>
      <c r="M10" s="38">
        <f>SUM((H10*0.3),(I10*0.25),(J10*0.25),(K10*0.15),(L10*0.05))</f>
        <v>6.75</v>
      </c>
      <c r="N10" s="39"/>
      <c r="O10" s="37">
        <v>7.5</v>
      </c>
      <c r="P10" s="37">
        <v>7</v>
      </c>
      <c r="Q10" s="37">
        <v>7.5</v>
      </c>
      <c r="R10" s="37">
        <v>8</v>
      </c>
      <c r="S10" s="37">
        <v>6</v>
      </c>
      <c r="T10" s="38">
        <f>SUM((O10*0.3),(P10*0.25),(Q10*0.25),(R10*0.15),(S10*0.05))</f>
        <v>7.375</v>
      </c>
      <c r="U10" s="40"/>
      <c r="V10" s="41">
        <v>9</v>
      </c>
      <c r="W10" s="41">
        <v>7</v>
      </c>
      <c r="X10" s="41">
        <v>7.5</v>
      </c>
      <c r="Y10" s="41">
        <v>7</v>
      </c>
      <c r="Z10" s="41">
        <v>6.5</v>
      </c>
      <c r="AA10" s="38">
        <f>SUM((V10*0.2),(W10*0.15),(X10*0.25),(Y10*0.2),(Z10*0.2))</f>
        <v>7.4249999999999998</v>
      </c>
      <c r="AB10" s="42">
        <v>1</v>
      </c>
      <c r="AC10" s="38">
        <f>AA10-AB10</f>
        <v>6.4249999999999998</v>
      </c>
      <c r="AD10" s="43"/>
      <c r="AE10" s="41">
        <v>5.9</v>
      </c>
      <c r="AF10" s="41">
        <v>7.3</v>
      </c>
      <c r="AG10" s="41">
        <v>7.2</v>
      </c>
      <c r="AH10" s="41">
        <v>6.5</v>
      </c>
      <c r="AI10" s="41">
        <v>6.3</v>
      </c>
      <c r="AJ10" s="41">
        <v>5.7</v>
      </c>
      <c r="AK10" s="41">
        <v>8</v>
      </c>
      <c r="AL10" s="41">
        <v>6</v>
      </c>
      <c r="AM10" s="44">
        <f>SUM(AE10:AL10)</f>
        <v>52.9</v>
      </c>
      <c r="AN10" s="38">
        <f>AM10/8</f>
        <v>6.6124999999999998</v>
      </c>
      <c r="AO10" s="39"/>
      <c r="AP10" s="104">
        <v>15</v>
      </c>
      <c r="AQ10" s="104">
        <v>42</v>
      </c>
      <c r="AR10" s="46">
        <f>IF(AP10&gt;0,(10-(AQ10/AP10)),0)</f>
        <v>7.2</v>
      </c>
      <c r="AS10" s="47">
        <v>0</v>
      </c>
      <c r="AT10" s="46">
        <f>AR10-AS10</f>
        <v>7.2</v>
      </c>
      <c r="AU10" s="45">
        <v>8.4</v>
      </c>
      <c r="AV10" s="46">
        <f>SUM((AT10*0.7),(AU10*0.3))</f>
        <v>7.5600000000000005</v>
      </c>
      <c r="AW10" s="57"/>
      <c r="AX10" s="6">
        <f>SUM((M10*0.25)+(AN10*0.75))</f>
        <v>6.6468749999999996</v>
      </c>
      <c r="AY10" s="7"/>
      <c r="AZ10" s="6">
        <f>SUM((T10*0.25),(AC10*0.25),(AV10*0.5))</f>
        <v>7.23</v>
      </c>
      <c r="BA10" s="54"/>
      <c r="BB10" s="14">
        <f>AVERAGE(AX10:AZ10)</f>
        <v>6.9384375</v>
      </c>
      <c r="BC10" s="48">
        <f>RANK(BB10,BB$10:BB$1010)</f>
        <v>1</v>
      </c>
    </row>
    <row r="11" spans="1:55" x14ac:dyDescent="0.25">
      <c r="A11" s="98">
        <v>15</v>
      </c>
      <c r="B11" s="98" t="s">
        <v>93</v>
      </c>
      <c r="C11" s="164" t="s">
        <v>94</v>
      </c>
      <c r="D11" s="164" t="s">
        <v>95</v>
      </c>
      <c r="E11" s="98" t="s">
        <v>96</v>
      </c>
      <c r="F11" s="165">
        <v>8</v>
      </c>
      <c r="G11" s="161"/>
      <c r="H11" s="37">
        <v>7</v>
      </c>
      <c r="I11" s="37">
        <v>6.5</v>
      </c>
      <c r="J11" s="37">
        <v>7.5</v>
      </c>
      <c r="K11" s="37">
        <v>7</v>
      </c>
      <c r="L11" s="37">
        <v>7.5</v>
      </c>
      <c r="M11" s="38">
        <f>SUM((H11*0.3),(I11*0.25),(J11*0.25),(K11*0.15),(L11*0.05))</f>
        <v>7.0249999999999995</v>
      </c>
      <c r="N11" s="39"/>
      <c r="O11" s="37">
        <v>6.5</v>
      </c>
      <c r="P11" s="37">
        <v>6.5</v>
      </c>
      <c r="Q11" s="37">
        <v>7</v>
      </c>
      <c r="R11" s="37">
        <v>7</v>
      </c>
      <c r="S11" s="37">
        <v>7.5</v>
      </c>
      <c r="T11" s="38">
        <f>SUM((O11*0.3),(P11*0.25),(Q11*0.25),(R11*0.15),(S11*0.05))</f>
        <v>6.75</v>
      </c>
      <c r="U11" s="40"/>
      <c r="V11" s="41">
        <v>7</v>
      </c>
      <c r="W11" s="41">
        <v>7.5</v>
      </c>
      <c r="X11" s="41">
        <v>7</v>
      </c>
      <c r="Y11" s="41">
        <v>7.5</v>
      </c>
      <c r="Z11" s="41">
        <v>7</v>
      </c>
      <c r="AA11" s="38">
        <f>SUM((V11*0.2),(W11*0.15),(X11*0.25),(Y11*0.2),(Z11*0.2))</f>
        <v>7.1750000000000007</v>
      </c>
      <c r="AB11" s="42">
        <v>3</v>
      </c>
      <c r="AC11" s="38">
        <f>AA11-AB11</f>
        <v>4.1750000000000007</v>
      </c>
      <c r="AD11" s="43"/>
      <c r="AE11" s="41">
        <v>6.2</v>
      </c>
      <c r="AF11" s="41">
        <v>7</v>
      </c>
      <c r="AG11" s="41">
        <v>7.5</v>
      </c>
      <c r="AH11" s="41">
        <v>6.7</v>
      </c>
      <c r="AI11" s="41">
        <v>6</v>
      </c>
      <c r="AJ11" s="41">
        <v>6</v>
      </c>
      <c r="AK11" s="41">
        <v>8</v>
      </c>
      <c r="AL11" s="41">
        <v>7.5</v>
      </c>
      <c r="AM11" s="44">
        <f>SUM(AE11:AL11)</f>
        <v>54.9</v>
      </c>
      <c r="AN11" s="38">
        <f>AM11/8</f>
        <v>6.8624999999999998</v>
      </c>
      <c r="AO11" s="39"/>
      <c r="AP11" s="104">
        <v>14</v>
      </c>
      <c r="AQ11" s="104">
        <v>40</v>
      </c>
      <c r="AR11" s="46">
        <f>IF(AP11&gt;0,(10-(AQ11/AP11)),0)</f>
        <v>7.1428571428571423</v>
      </c>
      <c r="AS11" s="47">
        <v>0</v>
      </c>
      <c r="AT11" s="46">
        <f>AR11-AS11</f>
        <v>7.1428571428571423</v>
      </c>
      <c r="AU11" s="45">
        <v>5.2</v>
      </c>
      <c r="AV11" s="46">
        <f>SUM((AT11*0.7),(AU11*0.3))</f>
        <v>6.5599999999999987</v>
      </c>
      <c r="AW11" s="57"/>
      <c r="AX11" s="6">
        <f>SUM((M11*0.25)+(AN11*0.75))</f>
        <v>6.9031249999999993</v>
      </c>
      <c r="AY11" s="7"/>
      <c r="AZ11" s="6">
        <f>SUM((T11*0.25),(AC11*0.25),(AV11*0.5))</f>
        <v>6.0112499999999995</v>
      </c>
      <c r="BA11" s="54"/>
      <c r="BB11" s="14">
        <f>AVERAGE(AX11:AZ11)</f>
        <v>6.4571874999999999</v>
      </c>
      <c r="BC11" s="48">
        <f>RANK(BB11,BB$10:BB$1010)</f>
        <v>2</v>
      </c>
    </row>
  </sheetData>
  <sortState ref="A10:BC11">
    <sortCondition descending="1" ref="BB10:BB11"/>
  </sortState>
  <pageMargins left="0.23622047244094491" right="0.23622047244094491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workbookViewId="0">
      <selection activeCell="E13" sqref="E13"/>
    </sheetView>
  </sheetViews>
  <sheetFormatPr defaultRowHeight="15" x14ac:dyDescent="0.25"/>
  <cols>
    <col min="1" max="1" width="5.7109375" customWidth="1"/>
    <col min="2" max="2" width="17.140625" customWidth="1"/>
    <col min="3" max="3" width="20" customWidth="1"/>
    <col min="4" max="4" width="14.28515625" customWidth="1"/>
    <col min="5" max="5" width="30.42578125" customWidth="1"/>
    <col min="6" max="6" width="4.7109375" customWidth="1"/>
    <col min="7" max="7" width="2.85546875" customWidth="1"/>
    <col min="14" max="14" width="2.85546875" customWidth="1"/>
    <col min="23" max="23" width="3.140625" customWidth="1"/>
    <col min="24" max="25" width="9.28515625" customWidth="1"/>
    <col min="29" max="29" width="2.85546875" customWidth="1"/>
    <col min="31" max="31" width="13.85546875" customWidth="1"/>
  </cols>
  <sheetData>
    <row r="1" spans="1:31" ht="15.75" x14ac:dyDescent="0.25">
      <c r="A1" s="1" t="s">
        <v>113</v>
      </c>
      <c r="B1" s="2"/>
      <c r="C1" s="2"/>
      <c r="D1" s="3" t="s">
        <v>0</v>
      </c>
      <c r="E1" t="s">
        <v>68</v>
      </c>
      <c r="X1" s="4"/>
      <c r="Y1" s="4"/>
      <c r="AE1" s="9">
        <f ca="1">NOW()</f>
        <v>42903.471075000001</v>
      </c>
    </row>
    <row r="2" spans="1:31" ht="15.75" x14ac:dyDescent="0.25">
      <c r="A2" s="1" t="s">
        <v>114</v>
      </c>
      <c r="B2" s="2"/>
      <c r="C2" s="2"/>
      <c r="D2" s="3" t="s">
        <v>1</v>
      </c>
      <c r="E2" t="s">
        <v>67</v>
      </c>
      <c r="X2" s="4"/>
      <c r="Y2" s="4"/>
      <c r="AE2" s="10">
        <f ca="1">NOW()</f>
        <v>42903.471075000001</v>
      </c>
    </row>
    <row r="3" spans="1:31" ht="15.75" x14ac:dyDescent="0.25">
      <c r="A3" s="1" t="s">
        <v>2</v>
      </c>
      <c r="B3" s="79">
        <v>42900</v>
      </c>
      <c r="C3" s="2"/>
      <c r="D3" s="3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X3" s="13"/>
      <c r="Y3" s="13"/>
      <c r="Z3" s="13"/>
      <c r="AA3" s="13"/>
      <c r="AB3" s="13"/>
    </row>
    <row r="4" spans="1:31" ht="15.75" x14ac:dyDescent="0.25">
      <c r="A4" s="1"/>
      <c r="B4" s="2"/>
      <c r="C4" s="3"/>
      <c r="D4" s="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X4" s="99"/>
      <c r="Y4" s="99"/>
      <c r="Z4" s="99"/>
      <c r="AA4" s="99"/>
      <c r="AB4" s="99"/>
    </row>
    <row r="5" spans="1:31" ht="15.75" x14ac:dyDescent="0.25">
      <c r="A5" s="1" t="s">
        <v>62</v>
      </c>
      <c r="B5" s="11"/>
      <c r="C5" s="2"/>
      <c r="D5" s="2"/>
      <c r="H5" s="113" t="s">
        <v>5</v>
      </c>
      <c r="I5" s="2" t="str">
        <f>E1</f>
        <v>Robyn Bruderer</v>
      </c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99"/>
      <c r="X5" s="114" t="s">
        <v>7</v>
      </c>
      <c r="Y5" s="2" t="str">
        <f>E2</f>
        <v>Jenny Scott</v>
      </c>
      <c r="Z5" s="112"/>
      <c r="AA5" s="99"/>
      <c r="AB5" s="99"/>
      <c r="AC5" s="99"/>
    </row>
    <row r="6" spans="1:31" ht="15.75" x14ac:dyDescent="0.25">
      <c r="A6" s="1" t="s">
        <v>9</v>
      </c>
      <c r="B6" s="118">
        <v>8</v>
      </c>
      <c r="C6" s="2"/>
      <c r="D6" s="2"/>
      <c r="W6" s="99"/>
      <c r="Y6" s="2"/>
      <c r="Z6" s="2"/>
      <c r="AC6" s="99"/>
    </row>
    <row r="7" spans="1:31" x14ac:dyDescent="0.25">
      <c r="A7" s="2"/>
      <c r="B7" s="2"/>
      <c r="C7" s="2"/>
      <c r="D7" s="2"/>
      <c r="E7" s="2"/>
      <c r="F7" s="2"/>
      <c r="G7" s="2"/>
      <c r="H7" s="11" t="s">
        <v>10</v>
      </c>
      <c r="I7" s="2"/>
      <c r="J7" s="2"/>
      <c r="K7" s="2"/>
      <c r="L7" s="2"/>
      <c r="M7" s="5"/>
      <c r="N7" s="17"/>
      <c r="O7" s="80" t="s">
        <v>11</v>
      </c>
      <c r="P7" s="2"/>
      <c r="Q7" s="2"/>
      <c r="R7" s="2"/>
      <c r="S7" s="2"/>
      <c r="T7" s="2"/>
      <c r="U7" s="2"/>
      <c r="V7" s="18" t="s">
        <v>63</v>
      </c>
      <c r="W7" s="29"/>
      <c r="X7" s="116"/>
      <c r="Y7" s="116"/>
      <c r="Z7" s="20"/>
      <c r="AA7" s="21" t="s">
        <v>12</v>
      </c>
      <c r="AB7" s="36" t="s">
        <v>13</v>
      </c>
      <c r="AC7" s="13"/>
      <c r="AD7" s="18" t="s">
        <v>31</v>
      </c>
      <c r="AE7" s="2"/>
    </row>
    <row r="8" spans="1:31" x14ac:dyDescent="0.25">
      <c r="A8" s="23" t="s">
        <v>16</v>
      </c>
      <c r="B8" s="23" t="s">
        <v>17</v>
      </c>
      <c r="C8" s="23" t="s">
        <v>10</v>
      </c>
      <c r="D8" s="23" t="s">
        <v>18</v>
      </c>
      <c r="E8" s="23" t="s">
        <v>65</v>
      </c>
      <c r="F8" s="23" t="s">
        <v>97</v>
      </c>
      <c r="G8" s="81"/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10</v>
      </c>
      <c r="N8" s="81"/>
      <c r="O8" s="24" t="s">
        <v>24</v>
      </c>
      <c r="P8" s="24" t="s">
        <v>25</v>
      </c>
      <c r="Q8" s="24" t="s">
        <v>26</v>
      </c>
      <c r="R8" s="24" t="s">
        <v>27</v>
      </c>
      <c r="S8" s="24" t="s">
        <v>28</v>
      </c>
      <c r="T8" s="24" t="s">
        <v>29</v>
      </c>
      <c r="U8" s="22" t="s">
        <v>30</v>
      </c>
      <c r="V8" s="62" t="s">
        <v>31</v>
      </c>
      <c r="W8" s="82"/>
      <c r="X8" s="63" t="s">
        <v>66</v>
      </c>
      <c r="Y8" s="63" t="s">
        <v>12</v>
      </c>
      <c r="Z8" s="22" t="s">
        <v>42</v>
      </c>
      <c r="AA8" s="24" t="s">
        <v>43</v>
      </c>
      <c r="AB8" s="34" t="s">
        <v>31</v>
      </c>
      <c r="AC8" s="83"/>
      <c r="AD8" s="62" t="s">
        <v>44</v>
      </c>
      <c r="AE8" s="62" t="s">
        <v>45</v>
      </c>
    </row>
    <row r="9" spans="1:31" x14ac:dyDescent="0.25">
      <c r="A9" s="50"/>
      <c r="B9" s="50"/>
      <c r="C9" s="50"/>
      <c r="D9" s="50"/>
      <c r="E9" s="50"/>
      <c r="F9" s="50"/>
      <c r="G9" s="108"/>
      <c r="H9" s="109"/>
      <c r="I9" s="109"/>
      <c r="J9" s="109"/>
      <c r="K9" s="109"/>
      <c r="L9" s="109"/>
      <c r="M9" s="109"/>
      <c r="N9" s="108"/>
      <c r="O9" s="109"/>
      <c r="P9" s="109"/>
      <c r="Q9" s="109"/>
      <c r="R9" s="109"/>
      <c r="S9" s="109"/>
      <c r="T9" s="109"/>
      <c r="U9" s="110"/>
      <c r="V9" s="110"/>
      <c r="W9" s="111"/>
      <c r="X9" s="117"/>
      <c r="Y9" s="117"/>
      <c r="Z9" s="110"/>
      <c r="AA9" s="109"/>
      <c r="AB9" s="109"/>
      <c r="AC9" s="83"/>
      <c r="AD9" s="80"/>
      <c r="AE9" s="110"/>
    </row>
    <row r="10" spans="1:31" x14ac:dyDescent="0.25">
      <c r="A10" s="98">
        <v>22</v>
      </c>
      <c r="B10" s="98" t="s">
        <v>131</v>
      </c>
      <c r="C10" s="158"/>
      <c r="D10" s="158"/>
      <c r="E10" s="169" t="s">
        <v>118</v>
      </c>
      <c r="F10" s="169">
        <v>9</v>
      </c>
      <c r="G10" s="40"/>
      <c r="H10" s="40"/>
      <c r="I10" s="40"/>
      <c r="J10" s="40"/>
      <c r="K10" s="40"/>
      <c r="L10" s="40"/>
      <c r="M10" s="40"/>
      <c r="N10" s="78"/>
      <c r="O10" s="40"/>
      <c r="P10" s="40"/>
      <c r="Q10" s="40"/>
      <c r="R10" s="40"/>
      <c r="S10" s="40"/>
      <c r="T10" s="40"/>
      <c r="U10" s="40"/>
      <c r="V10" s="40"/>
      <c r="W10" s="73"/>
      <c r="X10" s="88"/>
      <c r="Y10" s="88"/>
      <c r="Z10" s="86"/>
      <c r="AA10" s="86"/>
      <c r="AB10" s="86"/>
      <c r="AC10" s="13"/>
      <c r="AD10" s="87"/>
      <c r="AE10" s="39"/>
    </row>
    <row r="11" spans="1:31" s="98" customFormat="1" x14ac:dyDescent="0.25">
      <c r="A11" s="98">
        <v>24</v>
      </c>
      <c r="B11" s="98" t="s">
        <v>126</v>
      </c>
      <c r="C11" s="181" t="s">
        <v>106</v>
      </c>
      <c r="D11" s="170" t="s">
        <v>107</v>
      </c>
      <c r="E11" s="98" t="s">
        <v>118</v>
      </c>
      <c r="F11" s="98">
        <v>7</v>
      </c>
      <c r="G11" s="88"/>
      <c r="H11" s="89">
        <v>6</v>
      </c>
      <c r="I11" s="89">
        <v>6</v>
      </c>
      <c r="J11" s="89">
        <v>6</v>
      </c>
      <c r="K11" s="89">
        <v>7</v>
      </c>
      <c r="L11" s="89">
        <v>7</v>
      </c>
      <c r="M11" s="90">
        <f>SUM((H11*0.1),(I11*0.1),(J11*0.3),(K11*0.3),(L11*0.2))</f>
        <v>6.5</v>
      </c>
      <c r="N11" s="91"/>
      <c r="O11" s="92">
        <v>5</v>
      </c>
      <c r="P11" s="92">
        <v>6</v>
      </c>
      <c r="Q11" s="92">
        <v>6.3</v>
      </c>
      <c r="R11" s="92">
        <v>4</v>
      </c>
      <c r="S11" s="92">
        <v>5</v>
      </c>
      <c r="T11" s="93">
        <f>SUM((O11*0.2),(P11*0.15),(Q11*0.25),(R11*0.2),(S11*0.2))</f>
        <v>5.2749999999999995</v>
      </c>
      <c r="U11" s="94"/>
      <c r="V11" s="93">
        <f>T11-U11</f>
        <v>5.2749999999999995</v>
      </c>
      <c r="W11" s="95"/>
      <c r="X11" s="115">
        <v>15</v>
      </c>
      <c r="Y11" s="115">
        <v>36</v>
      </c>
      <c r="Z11" s="90">
        <f>IF(X11&gt;0,(10-(Y11/X11)),0)</f>
        <v>7.6</v>
      </c>
      <c r="AA11" s="94">
        <v>0</v>
      </c>
      <c r="AB11" s="90">
        <f>Z11-AA11</f>
        <v>7.6</v>
      </c>
      <c r="AC11" s="96"/>
      <c r="AD11" s="97">
        <f>SUM((M11*0.25)+(V11*0.25)+(AB11*0.5))</f>
        <v>6.7437499999999995</v>
      </c>
      <c r="AE11" s="49">
        <v>1</v>
      </c>
    </row>
    <row r="12" spans="1:31" ht="15.75" x14ac:dyDescent="0.25">
      <c r="A12" s="98">
        <v>14</v>
      </c>
      <c r="B12" s="98" t="s">
        <v>139</v>
      </c>
      <c r="C12" s="85"/>
      <c r="D12" s="85"/>
      <c r="E12" s="169" t="s">
        <v>140</v>
      </c>
      <c r="F12" s="169">
        <v>9</v>
      </c>
      <c r="G12" s="40"/>
      <c r="H12" s="40"/>
      <c r="I12" s="40"/>
      <c r="J12" s="40"/>
      <c r="K12" s="40"/>
      <c r="L12" s="40"/>
      <c r="M12" s="40"/>
      <c r="N12" s="78"/>
      <c r="O12" s="40"/>
      <c r="P12" s="40"/>
      <c r="Q12" s="40"/>
      <c r="R12" s="40"/>
      <c r="S12" s="40"/>
      <c r="T12" s="40"/>
      <c r="U12" s="40"/>
      <c r="V12" s="40"/>
      <c r="W12" s="73"/>
      <c r="X12" s="88"/>
      <c r="Y12" s="88"/>
      <c r="Z12" s="86"/>
      <c r="AA12" s="86"/>
      <c r="AB12" s="86"/>
      <c r="AC12" s="13"/>
      <c r="AD12" s="87"/>
      <c r="AE12" s="39"/>
    </row>
    <row r="13" spans="1:31" s="98" customFormat="1" ht="15.75" x14ac:dyDescent="0.25">
      <c r="A13" s="98">
        <v>13</v>
      </c>
      <c r="B13" s="98" t="s">
        <v>132</v>
      </c>
      <c r="C13" s="84" t="s">
        <v>99</v>
      </c>
      <c r="D13" s="84" t="s">
        <v>145</v>
      </c>
      <c r="E13" s="183" t="s">
        <v>133</v>
      </c>
      <c r="F13" s="169">
        <v>6</v>
      </c>
      <c r="G13" s="88"/>
      <c r="H13" s="89">
        <v>7</v>
      </c>
      <c r="I13" s="89">
        <v>6</v>
      </c>
      <c r="J13" s="89">
        <v>6</v>
      </c>
      <c r="K13" s="89">
        <v>7</v>
      </c>
      <c r="L13" s="89">
        <v>7</v>
      </c>
      <c r="M13" s="90">
        <f>SUM((H13*0.1),(I13*0.1),(J13*0.3),(K13*0.3),(L13*0.2))</f>
        <v>6.6000000000000005</v>
      </c>
      <c r="N13" s="91"/>
      <c r="O13" s="92">
        <v>6</v>
      </c>
      <c r="P13" s="92">
        <v>5</v>
      </c>
      <c r="Q13" s="92">
        <v>5</v>
      </c>
      <c r="R13" s="92">
        <v>4</v>
      </c>
      <c r="S13" s="92">
        <v>4</v>
      </c>
      <c r="T13" s="93">
        <f>SUM((O13*0.2),(P13*0.15),(Q13*0.25),(R13*0.2),(S13*0.2))</f>
        <v>4.8</v>
      </c>
      <c r="U13" s="94"/>
      <c r="V13" s="93">
        <f>T13-U13</f>
        <v>4.8</v>
      </c>
      <c r="W13" s="95"/>
      <c r="X13" s="182">
        <v>12</v>
      </c>
      <c r="Y13" s="182">
        <v>32</v>
      </c>
      <c r="Z13" s="90">
        <f>IF(X13&gt;0,(10-(Y13/X13)),0)</f>
        <v>7.3333333333333339</v>
      </c>
      <c r="AA13" s="94">
        <v>0</v>
      </c>
      <c r="AB13" s="90">
        <f>Z13-AA13</f>
        <v>7.3333333333333339</v>
      </c>
      <c r="AC13" s="96"/>
      <c r="AD13" s="97">
        <f>SUM((M13*0.25)+(V13*0.25)+(AB13*0.5))</f>
        <v>6.5166666666666675</v>
      </c>
      <c r="AE13" s="49">
        <v>2</v>
      </c>
    </row>
  </sheetData>
  <pageMargins left="0.23622047244094491" right="0.23622047244094491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workbookViewId="0">
      <selection activeCell="A10" sqref="A10:XFD11"/>
    </sheetView>
  </sheetViews>
  <sheetFormatPr defaultRowHeight="15" x14ac:dyDescent="0.25"/>
  <cols>
    <col min="1" max="1" width="5.7109375" customWidth="1"/>
    <col min="2" max="2" width="20" customWidth="1"/>
    <col min="3" max="3" width="19" customWidth="1"/>
    <col min="4" max="4" width="20" customWidth="1"/>
    <col min="5" max="5" width="28" customWidth="1"/>
    <col min="6" max="6" width="4.7109375" customWidth="1"/>
    <col min="7" max="7" width="2.85546875" customWidth="1"/>
    <col min="14" max="14" width="2.85546875" customWidth="1"/>
    <col min="23" max="23" width="3.140625" customWidth="1"/>
    <col min="24" max="25" width="9.28515625" customWidth="1"/>
    <col min="29" max="29" width="2.85546875" customWidth="1"/>
    <col min="31" max="31" width="13.85546875" customWidth="1"/>
  </cols>
  <sheetData>
    <row r="1" spans="1:31" ht="15.75" x14ac:dyDescent="0.25">
      <c r="A1" s="1" t="s">
        <v>113</v>
      </c>
      <c r="B1" s="2"/>
      <c r="C1" s="2"/>
      <c r="D1" s="3" t="s">
        <v>0</v>
      </c>
      <c r="E1" t="s">
        <v>68</v>
      </c>
      <c r="X1" s="4"/>
      <c r="Y1" s="4"/>
      <c r="AE1" s="9">
        <f ca="1">NOW()</f>
        <v>42903.471075000001</v>
      </c>
    </row>
    <row r="2" spans="1:31" ht="15.75" x14ac:dyDescent="0.25">
      <c r="A2" s="1" t="s">
        <v>114</v>
      </c>
      <c r="B2" s="2"/>
      <c r="C2" s="2"/>
      <c r="D2" s="3" t="s">
        <v>1</v>
      </c>
      <c r="E2" t="s">
        <v>67</v>
      </c>
      <c r="X2" s="4"/>
      <c r="Y2" s="4"/>
      <c r="AE2" s="10">
        <f ca="1">NOW()</f>
        <v>42903.471075000001</v>
      </c>
    </row>
    <row r="3" spans="1:31" ht="15.75" x14ac:dyDescent="0.25">
      <c r="A3" s="1" t="s">
        <v>2</v>
      </c>
      <c r="B3" s="79">
        <v>42900</v>
      </c>
      <c r="C3" s="2"/>
      <c r="D3" s="3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X3" s="13"/>
      <c r="Y3" s="13"/>
      <c r="Z3" s="13"/>
      <c r="AA3" s="13"/>
      <c r="AB3" s="13"/>
    </row>
    <row r="4" spans="1:31" ht="15.75" x14ac:dyDescent="0.25">
      <c r="A4" s="1"/>
      <c r="B4" s="2"/>
      <c r="C4" s="3"/>
      <c r="D4" s="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X4" s="99"/>
      <c r="Y4" s="99"/>
      <c r="Z4" s="99"/>
      <c r="AA4" s="99"/>
      <c r="AB4" s="99"/>
    </row>
    <row r="5" spans="1:31" ht="15.75" x14ac:dyDescent="0.25">
      <c r="A5" s="1" t="s">
        <v>70</v>
      </c>
      <c r="B5" s="11"/>
      <c r="C5" s="2"/>
      <c r="D5" s="2"/>
      <c r="H5" s="11" t="s">
        <v>5</v>
      </c>
      <c r="I5" s="2" t="str">
        <f>E1</f>
        <v>Robyn Bruderer</v>
      </c>
      <c r="W5" s="99"/>
      <c r="X5" s="114" t="s">
        <v>7</v>
      </c>
      <c r="Y5" s="2" t="str">
        <f>E2</f>
        <v>Jenny Scott</v>
      </c>
      <c r="Z5" s="11"/>
      <c r="AC5" s="99"/>
    </row>
    <row r="6" spans="1:31" ht="15.75" x14ac:dyDescent="0.25">
      <c r="A6" s="1" t="s">
        <v>9</v>
      </c>
      <c r="B6" s="118">
        <v>9</v>
      </c>
      <c r="C6" s="2"/>
      <c r="D6" s="2"/>
      <c r="W6" s="99"/>
      <c r="Y6" s="2"/>
      <c r="Z6" s="2"/>
      <c r="AC6" s="99"/>
    </row>
    <row r="7" spans="1:31" x14ac:dyDescent="0.25">
      <c r="A7" s="2"/>
      <c r="B7" s="2"/>
      <c r="C7" s="2"/>
      <c r="D7" s="2"/>
      <c r="E7" s="2"/>
      <c r="F7" s="2"/>
      <c r="G7" s="2"/>
      <c r="H7" s="11" t="s">
        <v>10</v>
      </c>
      <c r="I7" s="2"/>
      <c r="J7" s="2"/>
      <c r="K7" s="2"/>
      <c r="L7" s="2"/>
      <c r="M7" s="5"/>
      <c r="N7" s="17"/>
      <c r="O7" s="80" t="s">
        <v>11</v>
      </c>
      <c r="P7" s="2"/>
      <c r="Q7" s="2"/>
      <c r="R7" s="2"/>
      <c r="S7" s="2"/>
      <c r="T7" s="2"/>
      <c r="U7" s="2"/>
      <c r="V7" s="18" t="s">
        <v>63</v>
      </c>
      <c r="W7" s="29"/>
      <c r="X7" s="116"/>
      <c r="Y7" s="116"/>
      <c r="Z7" s="20"/>
      <c r="AA7" s="21" t="s">
        <v>12</v>
      </c>
      <c r="AB7" s="36" t="s">
        <v>13</v>
      </c>
      <c r="AC7" s="13"/>
      <c r="AD7" s="18" t="s">
        <v>31</v>
      </c>
      <c r="AE7" s="2"/>
    </row>
    <row r="8" spans="1:31" x14ac:dyDescent="0.25">
      <c r="A8" s="23" t="s">
        <v>16</v>
      </c>
      <c r="B8" s="23" t="s">
        <v>17</v>
      </c>
      <c r="C8" s="23" t="s">
        <v>10</v>
      </c>
      <c r="D8" s="23" t="s">
        <v>18</v>
      </c>
      <c r="E8" s="23" t="s">
        <v>65</v>
      </c>
      <c r="F8" s="23" t="s">
        <v>97</v>
      </c>
      <c r="G8" s="81"/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10</v>
      </c>
      <c r="N8" s="81"/>
      <c r="O8" s="24" t="s">
        <v>24</v>
      </c>
      <c r="P8" s="24" t="s">
        <v>25</v>
      </c>
      <c r="Q8" s="24" t="s">
        <v>26</v>
      </c>
      <c r="R8" s="24" t="s">
        <v>27</v>
      </c>
      <c r="S8" s="24" t="s">
        <v>28</v>
      </c>
      <c r="T8" s="24" t="s">
        <v>29</v>
      </c>
      <c r="U8" s="22" t="s">
        <v>30</v>
      </c>
      <c r="V8" s="62" t="s">
        <v>31</v>
      </c>
      <c r="W8" s="82"/>
      <c r="X8" s="63" t="s">
        <v>66</v>
      </c>
      <c r="Y8" s="63" t="s">
        <v>12</v>
      </c>
      <c r="Z8" s="22" t="s">
        <v>42</v>
      </c>
      <c r="AA8" s="24" t="s">
        <v>43</v>
      </c>
      <c r="AB8" s="34" t="s">
        <v>31</v>
      </c>
      <c r="AC8" s="83"/>
      <c r="AD8" s="62" t="s">
        <v>44</v>
      </c>
      <c r="AE8" s="22" t="s">
        <v>45</v>
      </c>
    </row>
    <row r="9" spans="1:31" x14ac:dyDescent="0.25">
      <c r="A9" s="50"/>
      <c r="B9" s="50"/>
      <c r="C9" s="50"/>
      <c r="D9" s="50"/>
      <c r="E9" s="50"/>
      <c r="F9" s="50"/>
      <c r="G9" s="108"/>
      <c r="H9" s="109"/>
      <c r="I9" s="109"/>
      <c r="J9" s="109"/>
      <c r="K9" s="109"/>
      <c r="L9" s="109"/>
      <c r="M9" s="109"/>
      <c r="N9" s="108"/>
      <c r="O9" s="109"/>
      <c r="P9" s="109"/>
      <c r="Q9" s="109"/>
      <c r="R9" s="109"/>
      <c r="S9" s="109"/>
      <c r="T9" s="109"/>
      <c r="U9" s="110"/>
      <c r="V9" s="110"/>
      <c r="W9" s="111"/>
      <c r="X9" s="117"/>
      <c r="Y9" s="117"/>
      <c r="Z9" s="110"/>
      <c r="AA9" s="109"/>
      <c r="AB9" s="109"/>
      <c r="AC9" s="83"/>
      <c r="AD9" s="80"/>
      <c r="AE9" s="110"/>
    </row>
    <row r="10" spans="1:31" x14ac:dyDescent="0.25">
      <c r="A10" s="98">
        <v>26</v>
      </c>
      <c r="B10" s="187" t="s">
        <v>128</v>
      </c>
      <c r="C10" s="158"/>
      <c r="D10" s="158"/>
      <c r="E10" s="186" t="s">
        <v>110</v>
      </c>
      <c r="F10" s="98">
        <v>6</v>
      </c>
      <c r="G10" s="40"/>
      <c r="H10" s="40"/>
      <c r="I10" s="40"/>
      <c r="J10" s="40"/>
      <c r="K10" s="40"/>
      <c r="L10" s="40"/>
      <c r="M10" s="40"/>
      <c r="N10" s="78"/>
      <c r="O10" s="40"/>
      <c r="P10" s="40"/>
      <c r="Q10" s="40"/>
      <c r="R10" s="40"/>
      <c r="S10" s="40"/>
      <c r="T10" s="40"/>
      <c r="U10" s="40"/>
      <c r="V10" s="40"/>
      <c r="W10" s="73"/>
      <c r="X10" s="88"/>
      <c r="Y10" s="88"/>
      <c r="Z10" s="86"/>
      <c r="AA10" s="86"/>
      <c r="AB10" s="86"/>
      <c r="AC10" s="13"/>
      <c r="AD10" s="87"/>
      <c r="AE10" s="39"/>
    </row>
    <row r="11" spans="1:31" s="98" customFormat="1" x14ac:dyDescent="0.25">
      <c r="A11" s="98">
        <v>25</v>
      </c>
      <c r="B11" s="187" t="s">
        <v>109</v>
      </c>
      <c r="C11" s="184" t="s">
        <v>106</v>
      </c>
      <c r="D11" s="176" t="s">
        <v>107</v>
      </c>
      <c r="E11" s="186" t="s">
        <v>110</v>
      </c>
      <c r="F11" s="98">
        <v>4</v>
      </c>
      <c r="G11" s="88"/>
      <c r="H11" s="89">
        <v>7</v>
      </c>
      <c r="I11" s="89">
        <v>7</v>
      </c>
      <c r="J11" s="89">
        <v>6</v>
      </c>
      <c r="K11" s="89">
        <v>6.5</v>
      </c>
      <c r="L11" s="89">
        <v>7</v>
      </c>
      <c r="M11" s="90">
        <f>SUM((H11*0.1),(I11*0.1),(J11*0.3),(K11*0.3),(L11*0.2))</f>
        <v>6.5500000000000007</v>
      </c>
      <c r="N11" s="91"/>
      <c r="O11" s="92">
        <v>4</v>
      </c>
      <c r="P11" s="92">
        <v>4</v>
      </c>
      <c r="Q11" s="92">
        <v>5</v>
      </c>
      <c r="R11" s="92">
        <v>5</v>
      </c>
      <c r="S11" s="92">
        <v>4.7</v>
      </c>
      <c r="T11" s="93">
        <f>SUM((O11*0.2),(P11*0.15),(Q11*0.25),(R11*0.2),(S11*0.2))</f>
        <v>4.59</v>
      </c>
      <c r="U11" s="94"/>
      <c r="V11" s="93">
        <f>T11-U11</f>
        <v>4.59</v>
      </c>
      <c r="W11" s="95"/>
      <c r="X11" s="115">
        <v>13</v>
      </c>
      <c r="Y11" s="115">
        <v>40</v>
      </c>
      <c r="Z11" s="90">
        <f>IF(X11&gt;0,(10-(Y11/X11)),0)</f>
        <v>6.9230769230769234</v>
      </c>
      <c r="AA11" s="94">
        <v>0</v>
      </c>
      <c r="AB11" s="90">
        <f>Z11-AA11</f>
        <v>6.9230769230769234</v>
      </c>
      <c r="AC11" s="96"/>
      <c r="AD11" s="97">
        <f>SUM((M11*0.25)+(V11*0.25)+(AB11*0.5))</f>
        <v>6.2465384615384618</v>
      </c>
      <c r="AE11" s="49">
        <v>1</v>
      </c>
    </row>
    <row r="12" spans="1:31" x14ac:dyDescent="0.25">
      <c r="A12" s="98">
        <v>6</v>
      </c>
      <c r="B12" s="187" t="s">
        <v>122</v>
      </c>
      <c r="C12" s="158"/>
      <c r="D12" s="158"/>
      <c r="E12" s="164" t="s">
        <v>125</v>
      </c>
      <c r="F12" s="98">
        <v>10</v>
      </c>
      <c r="G12" s="88"/>
      <c r="H12" s="88"/>
      <c r="I12" s="88"/>
      <c r="J12" s="88"/>
      <c r="K12" s="88"/>
      <c r="L12" s="88"/>
      <c r="M12" s="88"/>
      <c r="N12" s="91"/>
      <c r="O12" s="88"/>
      <c r="P12" s="88"/>
      <c r="Q12" s="88"/>
      <c r="R12" s="88"/>
      <c r="S12" s="88"/>
      <c r="T12" s="88"/>
      <c r="U12" s="88"/>
      <c r="V12" s="88"/>
      <c r="W12" s="95"/>
      <c r="X12" s="88"/>
      <c r="Y12" s="88"/>
      <c r="Z12" s="171"/>
      <c r="AA12" s="171"/>
      <c r="AB12" s="171"/>
      <c r="AC12" s="150"/>
      <c r="AD12" s="172"/>
      <c r="AE12" s="173"/>
    </row>
    <row r="13" spans="1:31" s="98" customFormat="1" x14ac:dyDescent="0.25">
      <c r="A13" s="98">
        <v>21</v>
      </c>
      <c r="B13" s="49" t="s">
        <v>146</v>
      </c>
      <c r="C13" s="174" t="s">
        <v>123</v>
      </c>
      <c r="D13" s="175" t="s">
        <v>124</v>
      </c>
      <c r="E13" s="164" t="s">
        <v>147</v>
      </c>
      <c r="F13" s="98">
        <v>9</v>
      </c>
      <c r="G13" s="88"/>
      <c r="H13" s="89">
        <v>6</v>
      </c>
      <c r="I13" s="89">
        <v>6</v>
      </c>
      <c r="J13" s="89">
        <v>6</v>
      </c>
      <c r="K13" s="89">
        <v>6.3</v>
      </c>
      <c r="L13" s="89">
        <v>6</v>
      </c>
      <c r="M13" s="90">
        <f>SUM((H13*0.1),(I13*0.1),(J13*0.3),(K13*0.3),(L13*0.2))</f>
        <v>6.09</v>
      </c>
      <c r="N13" s="91"/>
      <c r="O13" s="92">
        <v>4</v>
      </c>
      <c r="P13" s="92">
        <v>5</v>
      </c>
      <c r="Q13" s="92">
        <v>4</v>
      </c>
      <c r="R13" s="92">
        <v>3</v>
      </c>
      <c r="S13" s="92">
        <v>4</v>
      </c>
      <c r="T13" s="93">
        <f>SUM((O13*0.2),(P13*0.15),(Q13*0.25),(R13*0.2),(S13*0.2))</f>
        <v>3.95</v>
      </c>
      <c r="U13" s="94"/>
      <c r="V13" s="93">
        <f>T13-U13</f>
        <v>3.95</v>
      </c>
      <c r="W13" s="95"/>
      <c r="X13" s="182">
        <v>12</v>
      </c>
      <c r="Y13" s="182">
        <v>48</v>
      </c>
      <c r="Z13" s="90">
        <f>IF(X13&gt;0,(10-(Y13/X13)),0)</f>
        <v>6</v>
      </c>
      <c r="AA13" s="94">
        <v>0</v>
      </c>
      <c r="AB13" s="90">
        <f>Z13-AA13</f>
        <v>6</v>
      </c>
      <c r="AC13" s="96"/>
      <c r="AD13" s="97">
        <f>SUM((M13*0.25)+(V13*0.25)+(AB13*0.5))</f>
        <v>5.51</v>
      </c>
      <c r="AE13" s="49">
        <v>2</v>
      </c>
    </row>
    <row r="14" spans="1:31" x14ac:dyDescent="0.25">
      <c r="E14" s="185"/>
    </row>
  </sheetData>
  <pageMargins left="0.23622047244094491" right="0.23622047244094491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H9" sqref="H9"/>
    </sheetView>
  </sheetViews>
  <sheetFormatPr defaultRowHeight="15" x14ac:dyDescent="0.25"/>
  <cols>
    <col min="1" max="1" width="5.7109375" customWidth="1"/>
    <col min="2" max="2" width="17.140625" customWidth="1"/>
    <col min="3" max="3" width="20" customWidth="1"/>
    <col min="4" max="4" width="14.28515625" customWidth="1"/>
    <col min="5" max="5" width="24.28515625" customWidth="1"/>
    <col min="6" max="6" width="5.85546875" customWidth="1"/>
    <col min="7" max="7" width="2.85546875" customWidth="1"/>
    <col min="14" max="14" width="2.85546875" customWidth="1"/>
    <col min="23" max="23" width="2.85546875" customWidth="1"/>
    <col min="24" max="25" width="9.28515625" customWidth="1"/>
    <col min="26" max="28" width="9.140625" style="51"/>
    <col min="29" max="29" width="2.85546875" customWidth="1"/>
    <col min="31" max="31" width="13.7109375" customWidth="1"/>
  </cols>
  <sheetData>
    <row r="1" spans="1:31" ht="15.75" x14ac:dyDescent="0.25">
      <c r="A1" s="1" t="s">
        <v>148</v>
      </c>
      <c r="B1" s="2"/>
      <c r="C1" s="2"/>
      <c r="D1" s="3" t="s">
        <v>0</v>
      </c>
      <c r="E1" t="s">
        <v>68</v>
      </c>
      <c r="X1" s="4"/>
      <c r="Y1" s="4"/>
      <c r="AE1" s="9">
        <f ca="1">NOW()</f>
        <v>42903.471075000001</v>
      </c>
    </row>
    <row r="2" spans="1:31" ht="15.75" x14ac:dyDescent="0.25">
      <c r="A2" s="1" t="s">
        <v>149</v>
      </c>
      <c r="B2" s="2"/>
      <c r="C2" s="2"/>
      <c r="D2" s="3" t="s">
        <v>1</v>
      </c>
      <c r="E2" t="s">
        <v>67</v>
      </c>
      <c r="X2" s="4"/>
      <c r="Y2" s="4"/>
      <c r="AE2" s="10">
        <f ca="1">NOW()</f>
        <v>42903.471075000001</v>
      </c>
    </row>
    <row r="3" spans="1:31" ht="15.75" x14ac:dyDescent="0.25">
      <c r="A3" s="1" t="s">
        <v>2</v>
      </c>
      <c r="B3" s="79">
        <v>42900</v>
      </c>
      <c r="C3" s="2"/>
      <c r="D3" s="3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X3" s="13"/>
      <c r="Y3" s="13"/>
      <c r="Z3" s="53"/>
      <c r="AA3" s="53"/>
      <c r="AB3" s="53"/>
    </row>
    <row r="4" spans="1:31" ht="15.75" x14ac:dyDescent="0.25">
      <c r="A4" s="1"/>
      <c r="B4" s="2"/>
      <c r="C4" s="3"/>
      <c r="D4" s="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X4" s="99"/>
      <c r="Y4" s="99"/>
      <c r="Z4" s="102"/>
      <c r="AA4" s="102"/>
      <c r="AB4" s="102"/>
    </row>
    <row r="5" spans="1:31" ht="15.75" x14ac:dyDescent="0.25">
      <c r="A5" s="1" t="s">
        <v>71</v>
      </c>
      <c r="B5" s="11"/>
      <c r="C5" s="2"/>
      <c r="D5" s="2"/>
      <c r="H5" s="11" t="s">
        <v>5</v>
      </c>
      <c r="I5" s="2" t="str">
        <f>E1</f>
        <v>Robyn Bruderer</v>
      </c>
      <c r="W5" s="99"/>
      <c r="X5" s="114" t="s">
        <v>7</v>
      </c>
      <c r="Y5" s="2" t="str">
        <f>E2</f>
        <v>Jenny Scott</v>
      </c>
      <c r="Z5" s="19"/>
      <c r="AC5" s="99"/>
    </row>
    <row r="6" spans="1:31" ht="15.75" x14ac:dyDescent="0.25">
      <c r="A6" s="1" t="s">
        <v>9</v>
      </c>
      <c r="B6" s="118">
        <v>12</v>
      </c>
      <c r="C6" s="2"/>
      <c r="D6" s="2"/>
      <c r="W6" s="99"/>
      <c r="Y6" s="2"/>
      <c r="Z6" s="8"/>
      <c r="AC6" s="99"/>
    </row>
    <row r="7" spans="1:31" x14ac:dyDescent="0.25">
      <c r="A7" s="2"/>
      <c r="B7" s="2"/>
      <c r="C7" s="2"/>
      <c r="D7" s="2"/>
      <c r="E7" s="2"/>
      <c r="F7" s="2"/>
      <c r="G7" s="2"/>
      <c r="H7" s="11" t="s">
        <v>10</v>
      </c>
      <c r="I7" s="2"/>
      <c r="J7" s="2"/>
      <c r="K7" s="2"/>
      <c r="L7" s="2"/>
      <c r="M7" s="5"/>
      <c r="N7" s="17"/>
      <c r="O7" s="80" t="s">
        <v>11</v>
      </c>
      <c r="P7" s="2"/>
      <c r="Q7" s="2"/>
      <c r="R7" s="2"/>
      <c r="S7" s="2"/>
      <c r="T7" s="2"/>
      <c r="U7" s="2"/>
      <c r="V7" s="18" t="s">
        <v>63</v>
      </c>
      <c r="W7" s="29"/>
      <c r="X7" s="116"/>
      <c r="Y7" s="116"/>
      <c r="Z7" s="20"/>
      <c r="AA7" s="119" t="s">
        <v>12</v>
      </c>
      <c r="AB7" s="20" t="s">
        <v>13</v>
      </c>
      <c r="AC7" s="13"/>
      <c r="AD7" s="18" t="s">
        <v>31</v>
      </c>
      <c r="AE7" s="2"/>
    </row>
    <row r="8" spans="1:31" x14ac:dyDescent="0.25">
      <c r="A8" s="23" t="s">
        <v>16</v>
      </c>
      <c r="B8" s="23" t="s">
        <v>17</v>
      </c>
      <c r="C8" s="23" t="s">
        <v>10</v>
      </c>
      <c r="D8" s="23" t="s">
        <v>18</v>
      </c>
      <c r="E8" s="23" t="s">
        <v>65</v>
      </c>
      <c r="F8" s="23" t="s">
        <v>97</v>
      </c>
      <c r="G8" s="81"/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10</v>
      </c>
      <c r="N8" s="81"/>
      <c r="O8" s="24" t="s">
        <v>24</v>
      </c>
      <c r="P8" s="24" t="s">
        <v>25</v>
      </c>
      <c r="Q8" s="24" t="s">
        <v>26</v>
      </c>
      <c r="R8" s="24" t="s">
        <v>27</v>
      </c>
      <c r="S8" s="24" t="s">
        <v>28</v>
      </c>
      <c r="T8" s="24" t="s">
        <v>29</v>
      </c>
      <c r="U8" s="22" t="s">
        <v>30</v>
      </c>
      <c r="V8" s="62" t="s">
        <v>31</v>
      </c>
      <c r="W8" s="82"/>
      <c r="X8" s="63" t="s">
        <v>66</v>
      </c>
      <c r="Y8" s="63" t="s">
        <v>12</v>
      </c>
      <c r="Z8" s="23" t="s">
        <v>42</v>
      </c>
      <c r="AA8" s="120" t="s">
        <v>43</v>
      </c>
      <c r="AB8" s="33" t="s">
        <v>31</v>
      </c>
      <c r="AC8" s="83"/>
      <c r="AD8" s="62" t="s">
        <v>44</v>
      </c>
      <c r="AE8" s="22" t="s">
        <v>45</v>
      </c>
    </row>
    <row r="9" spans="1:31" x14ac:dyDescent="0.25">
      <c r="A9" s="50"/>
      <c r="B9" s="50"/>
      <c r="C9" s="50"/>
      <c r="D9" s="50"/>
      <c r="E9" s="50"/>
      <c r="F9" s="50"/>
      <c r="G9" s="108"/>
      <c r="H9" s="109"/>
      <c r="I9" s="109"/>
      <c r="J9" s="109"/>
      <c r="K9" s="109"/>
      <c r="L9" s="109"/>
      <c r="M9" s="109"/>
      <c r="N9" s="108"/>
      <c r="O9" s="109"/>
      <c r="P9" s="109"/>
      <c r="Q9" s="109"/>
      <c r="R9" s="109"/>
      <c r="S9" s="109"/>
      <c r="T9" s="109"/>
      <c r="U9" s="110"/>
      <c r="V9" s="110"/>
      <c r="W9" s="111"/>
      <c r="X9" s="117"/>
      <c r="Y9" s="117"/>
      <c r="Z9" s="50"/>
      <c r="AA9" s="125"/>
      <c r="AB9" s="125"/>
      <c r="AC9" s="83"/>
      <c r="AD9" s="80"/>
      <c r="AE9" s="110"/>
    </row>
    <row r="10" spans="1:31" ht="15.75" x14ac:dyDescent="0.25">
      <c r="A10" s="84">
        <v>20</v>
      </c>
      <c r="B10" s="84" t="s">
        <v>72</v>
      </c>
      <c r="C10" s="85"/>
      <c r="D10" s="85"/>
      <c r="E10" s="177" t="s">
        <v>76</v>
      </c>
      <c r="F10" s="177">
        <v>7</v>
      </c>
      <c r="G10" s="40"/>
      <c r="H10" s="40"/>
      <c r="I10" s="40"/>
      <c r="J10" s="40"/>
      <c r="K10" s="40"/>
      <c r="L10" s="40"/>
      <c r="M10" s="40"/>
      <c r="N10" s="78"/>
      <c r="O10" s="40"/>
      <c r="P10" s="40"/>
      <c r="Q10" s="40"/>
      <c r="R10" s="40"/>
      <c r="S10" s="40"/>
      <c r="T10" s="40"/>
      <c r="U10" s="40"/>
      <c r="V10" s="40"/>
      <c r="W10" s="73"/>
      <c r="X10" s="88"/>
      <c r="Y10" s="88"/>
      <c r="Z10" s="121"/>
      <c r="AA10" s="121"/>
      <c r="AB10" s="121"/>
      <c r="AC10" s="13"/>
      <c r="AD10" s="87"/>
      <c r="AE10" s="39"/>
    </row>
    <row r="11" spans="1:31" s="98" customFormat="1" ht="15.75" x14ac:dyDescent="0.25">
      <c r="A11" s="84">
        <v>19</v>
      </c>
      <c r="B11" s="84" t="s">
        <v>73</v>
      </c>
      <c r="C11" s="84" t="s">
        <v>74</v>
      </c>
      <c r="D11" s="84" t="s">
        <v>75</v>
      </c>
      <c r="E11" s="84" t="s">
        <v>77</v>
      </c>
      <c r="F11" s="84">
        <v>7</v>
      </c>
      <c r="G11" s="88"/>
      <c r="H11" s="89">
        <v>7</v>
      </c>
      <c r="I11" s="89">
        <v>7</v>
      </c>
      <c r="J11" s="89">
        <v>6</v>
      </c>
      <c r="K11" s="89">
        <v>7</v>
      </c>
      <c r="L11" s="89">
        <v>8</v>
      </c>
      <c r="M11" s="90">
        <f>SUM((H11*0.3),(I11*0.25),(J11*0.25),(K11*0.15),(L11*0.05))</f>
        <v>6.8</v>
      </c>
      <c r="N11" s="91"/>
      <c r="O11" s="92">
        <v>4.8</v>
      </c>
      <c r="P11" s="92">
        <v>5</v>
      </c>
      <c r="Q11" s="92">
        <v>4</v>
      </c>
      <c r="R11" s="92">
        <v>4</v>
      </c>
      <c r="S11" s="92">
        <v>4</v>
      </c>
      <c r="T11" s="93">
        <f>SUM((O11*0.25),(P11*0.25),(Q11*0.2),(R11*0.2),(S11*0.1))</f>
        <v>4.45</v>
      </c>
      <c r="U11" s="94">
        <v>0</v>
      </c>
      <c r="V11" s="93">
        <f>T11-U11</f>
        <v>4.45</v>
      </c>
      <c r="W11" s="95"/>
      <c r="X11" s="115">
        <v>10</v>
      </c>
      <c r="Y11" s="115">
        <v>30</v>
      </c>
      <c r="Z11" s="122">
        <f>IF(Y11&gt;0,(10-(Y11/X11)),0)</f>
        <v>7</v>
      </c>
      <c r="AA11" s="123"/>
      <c r="AB11" s="124">
        <f>Z11-AA11</f>
        <v>7</v>
      </c>
      <c r="AC11" s="96"/>
      <c r="AD11" s="97">
        <f>SUM((M11*0.25)+(V11*0.25)+(AB11*0.5))</f>
        <v>6.3125</v>
      </c>
      <c r="AE11" s="49">
        <v>1</v>
      </c>
    </row>
  </sheetData>
  <pageMargins left="0.23622047244094491" right="0.23622047244094491" top="0.74803149606299213" bottom="0.74803149606299213" header="0.31496062992125984" footer="0.31496062992125984"/>
  <pageSetup orientation="landscape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opLeftCell="A4" workbookViewId="0">
      <pane xSplit="7" ySplit="5" topLeftCell="H9" activePane="bottomRight" state="frozen"/>
      <selection activeCell="A4" sqref="A4"/>
      <selection pane="topRight" activeCell="H4" sqref="H4"/>
      <selection pane="bottomLeft" activeCell="A9" sqref="A9"/>
      <selection pane="bottomRight" activeCell="H9" sqref="H9"/>
    </sheetView>
  </sheetViews>
  <sheetFormatPr defaultRowHeight="15" x14ac:dyDescent="0.25"/>
  <cols>
    <col min="1" max="1" width="5.7109375" customWidth="1"/>
    <col min="2" max="2" width="17.140625" customWidth="1"/>
    <col min="3" max="3" width="20" customWidth="1"/>
    <col min="4" max="4" width="14.28515625" customWidth="1"/>
    <col min="5" max="5" width="27" customWidth="1"/>
    <col min="6" max="6" width="5.85546875" customWidth="1"/>
    <col min="7" max="7" width="2.85546875" customWidth="1"/>
    <col min="14" max="14" width="2.85546875" customWidth="1"/>
    <col min="25" max="25" width="3" customWidth="1"/>
    <col min="27" max="27" width="13.140625" customWidth="1"/>
  </cols>
  <sheetData>
    <row r="1" spans="1:27" ht="15.75" x14ac:dyDescent="0.25">
      <c r="A1" s="1" t="s">
        <v>113</v>
      </c>
      <c r="B1" s="2"/>
      <c r="C1" s="2"/>
      <c r="D1" s="3" t="s">
        <v>0</v>
      </c>
      <c r="E1" t="s">
        <v>68</v>
      </c>
      <c r="AA1" s="9">
        <f ca="1">NOW()</f>
        <v>42903.471075000001</v>
      </c>
    </row>
    <row r="2" spans="1:27" ht="15.75" x14ac:dyDescent="0.25">
      <c r="A2" s="1" t="s">
        <v>114</v>
      </c>
      <c r="B2" s="2"/>
      <c r="C2" s="2"/>
      <c r="D2" s="3" t="s">
        <v>1</v>
      </c>
      <c r="E2" t="s">
        <v>67</v>
      </c>
      <c r="AA2" s="10">
        <f ca="1">NOW()</f>
        <v>42903.471075000001</v>
      </c>
    </row>
    <row r="3" spans="1:27" ht="15.75" x14ac:dyDescent="0.25">
      <c r="A3" s="1" t="s">
        <v>2</v>
      </c>
      <c r="B3" s="79">
        <v>42900</v>
      </c>
      <c r="C3" s="2"/>
      <c r="D3" s="3"/>
      <c r="H3" s="70"/>
      <c r="I3" s="70"/>
      <c r="J3" s="70"/>
      <c r="K3" s="70"/>
      <c r="L3" s="70"/>
      <c r="M3" s="70"/>
      <c r="O3" s="77"/>
      <c r="P3" s="13"/>
      <c r="Q3" s="13"/>
      <c r="R3" s="13"/>
      <c r="S3" s="13"/>
      <c r="T3" s="13"/>
      <c r="U3" s="13"/>
      <c r="V3" s="13"/>
      <c r="W3" s="13"/>
      <c r="X3" s="13"/>
    </row>
    <row r="4" spans="1:27" ht="15.75" x14ac:dyDescent="0.25">
      <c r="A4" s="1"/>
      <c r="B4" s="2"/>
      <c r="C4" s="3"/>
      <c r="D4" s="2"/>
      <c r="H4" s="106"/>
      <c r="I4" s="106"/>
      <c r="J4" s="106"/>
      <c r="K4" s="106"/>
      <c r="L4" s="106"/>
      <c r="M4" s="106"/>
      <c r="N4" s="162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pans="1:27" s="2" customFormat="1" ht="15.75" x14ac:dyDescent="0.25">
      <c r="A5" s="1" t="s">
        <v>87</v>
      </c>
      <c r="B5" s="11"/>
      <c r="G5" s="4"/>
      <c r="H5" s="11" t="s">
        <v>78</v>
      </c>
      <c r="I5" s="11"/>
      <c r="J5" s="2" t="str">
        <f>E1</f>
        <v>Robyn Bruderer</v>
      </c>
      <c r="K5" s="11"/>
      <c r="L5" s="11"/>
      <c r="M5" s="11"/>
      <c r="N5" s="99"/>
      <c r="O5" s="11" t="s">
        <v>79</v>
      </c>
      <c r="Q5" s="2" t="str">
        <f>E2</f>
        <v>Jenny Scott</v>
      </c>
      <c r="S5" s="11"/>
      <c r="U5" s="11"/>
      <c r="X5" s="4"/>
      <c r="Y5" s="99"/>
      <c r="Z5" s="4"/>
    </row>
    <row r="6" spans="1:27" s="2" customFormat="1" ht="15.75" x14ac:dyDescent="0.25">
      <c r="A6" s="1" t="s">
        <v>80</v>
      </c>
      <c r="B6" s="118">
        <v>10</v>
      </c>
      <c r="G6" s="4"/>
      <c r="N6" s="99"/>
      <c r="X6" s="4"/>
      <c r="Y6" s="99"/>
      <c r="Z6" s="4"/>
    </row>
    <row r="7" spans="1:27" s="2" customFormat="1" x14ac:dyDescent="0.25">
      <c r="G7" s="16"/>
      <c r="H7" s="18" t="s">
        <v>10</v>
      </c>
      <c r="I7" s="17"/>
      <c r="J7" s="17"/>
      <c r="K7" s="17"/>
      <c r="L7" s="17"/>
      <c r="M7" s="17"/>
      <c r="N7" s="29"/>
      <c r="X7" s="17" t="s">
        <v>81</v>
      </c>
      <c r="Y7" s="29"/>
      <c r="Z7" s="126" t="s">
        <v>31</v>
      </c>
    </row>
    <row r="8" spans="1:27" s="2" customFormat="1" x14ac:dyDescent="0.25">
      <c r="A8" s="23" t="s">
        <v>16</v>
      </c>
      <c r="B8" s="23" t="s">
        <v>17</v>
      </c>
      <c r="C8" s="23" t="s">
        <v>10</v>
      </c>
      <c r="D8" s="23" t="s">
        <v>18</v>
      </c>
      <c r="E8" s="23" t="s">
        <v>65</v>
      </c>
      <c r="F8" s="23" t="s">
        <v>97</v>
      </c>
      <c r="G8" s="40"/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10</v>
      </c>
      <c r="N8" s="13"/>
      <c r="O8" s="22" t="s">
        <v>32</v>
      </c>
      <c r="P8" s="22" t="s">
        <v>33</v>
      </c>
      <c r="Q8" s="22" t="s">
        <v>34</v>
      </c>
      <c r="R8" s="22" t="s">
        <v>35</v>
      </c>
      <c r="S8" s="22" t="s">
        <v>36</v>
      </c>
      <c r="T8" s="22" t="s">
        <v>37</v>
      </c>
      <c r="U8" s="22" t="s">
        <v>38</v>
      </c>
      <c r="V8" s="22" t="s">
        <v>82</v>
      </c>
      <c r="W8" s="22" t="s">
        <v>83</v>
      </c>
      <c r="X8" s="22" t="s">
        <v>84</v>
      </c>
      <c r="Y8" s="13"/>
      <c r="Z8" s="127" t="s">
        <v>44</v>
      </c>
      <c r="AA8" s="22" t="s">
        <v>45</v>
      </c>
    </row>
    <row r="9" spans="1:27" s="2" customFormat="1" x14ac:dyDescent="0.25">
      <c r="A9" s="8"/>
      <c r="B9" s="8"/>
      <c r="C9" s="8"/>
      <c r="D9" s="8"/>
      <c r="E9" s="8"/>
      <c r="F9" s="8"/>
      <c r="G9" s="40"/>
      <c r="H9" s="109"/>
      <c r="I9" s="109"/>
      <c r="J9" s="109"/>
      <c r="K9" s="109"/>
      <c r="L9" s="109"/>
      <c r="M9" s="109"/>
      <c r="N9" s="13"/>
      <c r="Y9" s="13"/>
      <c r="Z9" s="4"/>
    </row>
    <row r="10" spans="1:27" s="2" customFormat="1" ht="15.75" x14ac:dyDescent="0.25">
      <c r="A10" s="84">
        <v>1</v>
      </c>
      <c r="B10" s="187" t="s">
        <v>139</v>
      </c>
      <c r="C10" s="188"/>
      <c r="D10" s="190"/>
      <c r="E10" s="186" t="s">
        <v>140</v>
      </c>
      <c r="F10" s="98">
        <v>9</v>
      </c>
      <c r="G10" s="40"/>
      <c r="H10" s="39"/>
      <c r="I10" s="39"/>
      <c r="J10" s="39"/>
      <c r="K10" s="39"/>
      <c r="L10" s="39"/>
      <c r="M10" s="39"/>
      <c r="N10" s="13"/>
      <c r="O10" s="41">
        <v>5.5</v>
      </c>
      <c r="P10" s="41">
        <v>6</v>
      </c>
      <c r="Q10" s="41">
        <v>5.5</v>
      </c>
      <c r="R10" s="41">
        <v>6.5</v>
      </c>
      <c r="S10" s="41">
        <v>6.5</v>
      </c>
      <c r="T10" s="41">
        <v>5.5</v>
      </c>
      <c r="U10" s="41">
        <v>7</v>
      </c>
      <c r="V10" s="41">
        <v>7</v>
      </c>
      <c r="W10" s="129">
        <f t="shared" ref="W10:W15" si="0">SUM(O10:V10)</f>
        <v>49.5</v>
      </c>
      <c r="X10" s="130"/>
      <c r="Y10" s="13"/>
      <c r="Z10" s="40"/>
      <c r="AA10" s="39"/>
    </row>
    <row r="11" spans="1:27" s="2" customFormat="1" ht="15.75" x14ac:dyDescent="0.25">
      <c r="A11" s="84">
        <v>2</v>
      </c>
      <c r="B11" s="187" t="s">
        <v>141</v>
      </c>
      <c r="C11" s="189"/>
      <c r="D11" s="190"/>
      <c r="E11" s="164" t="s">
        <v>142</v>
      </c>
      <c r="F11" s="98">
        <v>9</v>
      </c>
      <c r="G11" s="40"/>
      <c r="H11" s="39"/>
      <c r="I11" s="39"/>
      <c r="J11" s="39"/>
      <c r="K11" s="39"/>
      <c r="L11" s="39"/>
      <c r="M11" s="39"/>
      <c r="N11" s="13"/>
      <c r="O11" s="41">
        <v>4.5</v>
      </c>
      <c r="P11" s="41">
        <v>5.5</v>
      </c>
      <c r="Q11" s="41">
        <v>6</v>
      </c>
      <c r="R11" s="41">
        <v>5.5</v>
      </c>
      <c r="S11" s="41">
        <v>6.5</v>
      </c>
      <c r="T11" s="41">
        <v>6.5</v>
      </c>
      <c r="U11" s="41">
        <v>7</v>
      </c>
      <c r="V11" s="41">
        <v>6.5</v>
      </c>
      <c r="W11" s="129">
        <f t="shared" si="0"/>
        <v>48</v>
      </c>
      <c r="X11" s="130"/>
      <c r="Y11" s="13"/>
      <c r="Z11" s="40"/>
      <c r="AA11" s="39"/>
    </row>
    <row r="12" spans="1:27" s="2" customFormat="1" ht="15.75" x14ac:dyDescent="0.25">
      <c r="A12" s="84">
        <v>3</v>
      </c>
      <c r="B12" s="187" t="s">
        <v>143</v>
      </c>
      <c r="C12" s="189"/>
      <c r="D12" s="190"/>
      <c r="E12" s="186" t="s">
        <v>144</v>
      </c>
      <c r="F12" s="98">
        <v>9</v>
      </c>
      <c r="G12" s="40"/>
      <c r="H12" s="39"/>
      <c r="I12" s="39"/>
      <c r="J12" s="39"/>
      <c r="K12" s="39"/>
      <c r="L12" s="39"/>
      <c r="M12" s="39"/>
      <c r="N12" s="13"/>
      <c r="O12" s="41">
        <v>6.5</v>
      </c>
      <c r="P12" s="41">
        <v>6.5</v>
      </c>
      <c r="Q12" s="41">
        <v>7</v>
      </c>
      <c r="R12" s="41">
        <v>7</v>
      </c>
      <c r="S12" s="41">
        <v>6.5</v>
      </c>
      <c r="T12" s="41">
        <v>6.5</v>
      </c>
      <c r="U12" s="41">
        <v>5.5</v>
      </c>
      <c r="V12" s="41">
        <v>7</v>
      </c>
      <c r="W12" s="129">
        <f t="shared" si="0"/>
        <v>52.5</v>
      </c>
      <c r="X12" s="130"/>
      <c r="Y12" s="13"/>
      <c r="Z12" s="40"/>
      <c r="AA12" s="39"/>
    </row>
    <row r="13" spans="1:27" s="2" customFormat="1" ht="15.75" x14ac:dyDescent="0.25">
      <c r="A13" s="84">
        <v>4</v>
      </c>
      <c r="B13" s="49" t="s">
        <v>136</v>
      </c>
      <c r="C13" s="189"/>
      <c r="D13" s="190"/>
      <c r="E13" s="164" t="s">
        <v>150</v>
      </c>
      <c r="F13" s="98">
        <v>11</v>
      </c>
      <c r="G13" s="40"/>
      <c r="H13" s="39"/>
      <c r="I13" s="39"/>
      <c r="J13" s="39"/>
      <c r="K13" s="39"/>
      <c r="L13" s="39"/>
      <c r="M13" s="39"/>
      <c r="N13" s="13"/>
      <c r="O13" s="41">
        <v>4.5</v>
      </c>
      <c r="P13" s="41">
        <v>5.5</v>
      </c>
      <c r="Q13" s="41">
        <v>6</v>
      </c>
      <c r="R13" s="41">
        <v>6</v>
      </c>
      <c r="S13" s="41">
        <v>5.5</v>
      </c>
      <c r="T13" s="41">
        <v>5</v>
      </c>
      <c r="U13" s="41">
        <v>7</v>
      </c>
      <c r="V13" s="41">
        <v>7</v>
      </c>
      <c r="W13" s="129">
        <f t="shared" si="0"/>
        <v>46.5</v>
      </c>
      <c r="X13" s="130"/>
      <c r="Y13" s="13"/>
      <c r="Z13" s="40"/>
      <c r="AA13" s="39"/>
    </row>
    <row r="14" spans="1:27" s="2" customFormat="1" ht="15.75" x14ac:dyDescent="0.25">
      <c r="A14" s="84">
        <v>5</v>
      </c>
      <c r="B14" s="187" t="s">
        <v>93</v>
      </c>
      <c r="C14" s="188"/>
      <c r="D14" s="190"/>
      <c r="E14" s="98" t="s">
        <v>96</v>
      </c>
      <c r="F14" s="98">
        <v>8</v>
      </c>
      <c r="G14" s="40"/>
      <c r="H14" s="39"/>
      <c r="I14" s="39"/>
      <c r="J14" s="39"/>
      <c r="K14" s="39"/>
      <c r="L14" s="39"/>
      <c r="M14" s="39"/>
      <c r="N14" s="13"/>
      <c r="O14" s="41">
        <v>7.5</v>
      </c>
      <c r="P14" s="41">
        <v>7</v>
      </c>
      <c r="Q14" s="41">
        <v>7.5</v>
      </c>
      <c r="R14" s="41">
        <v>7.5</v>
      </c>
      <c r="S14" s="41">
        <v>8</v>
      </c>
      <c r="T14" s="41">
        <v>8</v>
      </c>
      <c r="U14" s="41">
        <v>7.5</v>
      </c>
      <c r="V14" s="41">
        <v>7.5</v>
      </c>
      <c r="W14" s="129">
        <f t="shared" si="0"/>
        <v>60.5</v>
      </c>
      <c r="X14" s="130"/>
      <c r="Y14" s="13"/>
      <c r="Z14" s="40"/>
      <c r="AA14" s="39"/>
    </row>
    <row r="15" spans="1:27" s="2" customFormat="1" ht="15.75" x14ac:dyDescent="0.25">
      <c r="A15" s="84">
        <v>6</v>
      </c>
      <c r="B15" s="49" t="s">
        <v>132</v>
      </c>
      <c r="C15" s="188"/>
      <c r="D15" s="190"/>
      <c r="E15" s="183" t="s">
        <v>133</v>
      </c>
      <c r="F15" s="98">
        <v>6</v>
      </c>
      <c r="G15" s="40"/>
      <c r="H15" s="39"/>
      <c r="I15" s="39"/>
      <c r="J15" s="39"/>
      <c r="K15" s="39"/>
      <c r="L15" s="39"/>
      <c r="M15" s="39"/>
      <c r="N15" s="13"/>
      <c r="O15" s="41">
        <v>6</v>
      </c>
      <c r="P15" s="41">
        <v>6</v>
      </c>
      <c r="Q15" s="41">
        <v>6</v>
      </c>
      <c r="R15" s="41">
        <v>6.5</v>
      </c>
      <c r="S15" s="41">
        <v>5.5</v>
      </c>
      <c r="T15" s="41">
        <v>6</v>
      </c>
      <c r="U15" s="41">
        <v>7</v>
      </c>
      <c r="V15" s="41">
        <v>6</v>
      </c>
      <c r="W15" s="129">
        <f t="shared" si="0"/>
        <v>49</v>
      </c>
      <c r="X15" s="130"/>
      <c r="Y15" s="13"/>
      <c r="Z15" s="40"/>
      <c r="AA15" s="39"/>
    </row>
    <row r="16" spans="1:27" s="2" customFormat="1" ht="15.75" x14ac:dyDescent="0.25">
      <c r="A16" s="84" t="s">
        <v>85</v>
      </c>
      <c r="B16" s="49" t="s">
        <v>151</v>
      </c>
      <c r="C16" s="188"/>
      <c r="D16" s="190"/>
      <c r="E16" s="164" t="s">
        <v>76</v>
      </c>
      <c r="F16" s="178">
        <v>7</v>
      </c>
      <c r="G16" s="40"/>
      <c r="H16" s="39"/>
      <c r="I16" s="39"/>
      <c r="J16" s="39"/>
      <c r="K16" s="39"/>
      <c r="L16" s="39"/>
      <c r="M16" s="39"/>
      <c r="N16" s="13"/>
      <c r="O16" s="78"/>
      <c r="P16" s="78"/>
      <c r="Q16" s="78"/>
      <c r="R16" s="78"/>
      <c r="S16" s="78"/>
      <c r="T16" s="78"/>
      <c r="U16" s="78"/>
      <c r="V16" s="78"/>
      <c r="W16" s="131"/>
      <c r="X16" s="130"/>
      <c r="Y16" s="13"/>
      <c r="Z16" s="40"/>
      <c r="AA16" s="39"/>
    </row>
    <row r="17" spans="1:27" s="2" customFormat="1" ht="15.75" x14ac:dyDescent="0.25">
      <c r="A17" s="132"/>
      <c r="B17" s="132"/>
      <c r="C17" s="179" t="s">
        <v>137</v>
      </c>
      <c r="D17" s="152" t="s">
        <v>120</v>
      </c>
      <c r="E17" s="152" t="s">
        <v>157</v>
      </c>
      <c r="F17" s="152"/>
      <c r="G17" s="133"/>
      <c r="H17" s="134">
        <v>7</v>
      </c>
      <c r="I17" s="134">
        <v>7</v>
      </c>
      <c r="J17" s="134">
        <v>6.7</v>
      </c>
      <c r="K17" s="134">
        <v>7</v>
      </c>
      <c r="L17" s="134">
        <v>8</v>
      </c>
      <c r="M17" s="135">
        <f>SUM((H17*0.1),(I17*0.1),(J17*0.3),(K17*0.3),(L17*0.2))</f>
        <v>7.1099999999999994</v>
      </c>
      <c r="N17" s="136"/>
      <c r="O17" s="137"/>
      <c r="P17" s="137"/>
      <c r="Q17" s="137"/>
      <c r="R17" s="137"/>
      <c r="S17" s="137"/>
      <c r="T17" s="137"/>
      <c r="U17" s="137"/>
      <c r="V17" s="137"/>
      <c r="W17" s="138">
        <f>SUM(W10:W15)</f>
        <v>306</v>
      </c>
      <c r="X17" s="138">
        <f>(W17/6)/8</f>
        <v>6.375</v>
      </c>
      <c r="Y17" s="139"/>
      <c r="Z17" s="135">
        <f>SUM((M17*0.25)+(X17*0.75))</f>
        <v>6.5587499999999999</v>
      </c>
      <c r="AA17" s="140">
        <v>1</v>
      </c>
    </row>
    <row r="18" spans="1:27" s="2" customFormat="1" ht="15.75" x14ac:dyDescent="0.25">
      <c r="A18" s="84">
        <v>1</v>
      </c>
      <c r="B18" s="49" t="s">
        <v>127</v>
      </c>
      <c r="C18" s="191"/>
      <c r="D18" s="190"/>
      <c r="E18" s="2" t="s">
        <v>92</v>
      </c>
      <c r="F18" s="98">
        <v>8</v>
      </c>
      <c r="G18" s="40"/>
      <c r="H18" s="39"/>
      <c r="I18" s="39"/>
      <c r="J18" s="39"/>
      <c r="K18" s="39"/>
      <c r="L18" s="39"/>
      <c r="M18" s="39"/>
      <c r="N18" s="13"/>
      <c r="O18" s="41">
        <v>6.5</v>
      </c>
      <c r="P18" s="41">
        <v>5.5</v>
      </c>
      <c r="Q18" s="41">
        <v>5.5</v>
      </c>
      <c r="R18" s="41">
        <v>6.5</v>
      </c>
      <c r="S18" s="41">
        <v>5.5</v>
      </c>
      <c r="T18" s="41">
        <v>5</v>
      </c>
      <c r="U18" s="41">
        <v>7</v>
      </c>
      <c r="V18" s="41">
        <v>6.5</v>
      </c>
      <c r="W18" s="129">
        <f t="shared" ref="W18:W23" si="1">SUM(O18:V18)</f>
        <v>48</v>
      </c>
      <c r="X18" s="130"/>
      <c r="Y18" s="13"/>
      <c r="Z18" s="40"/>
      <c r="AA18" s="39"/>
    </row>
    <row r="19" spans="1:27" s="2" customFormat="1" ht="15.75" x14ac:dyDescent="0.25">
      <c r="A19" s="84">
        <v>2</v>
      </c>
      <c r="B19" s="187" t="s">
        <v>98</v>
      </c>
      <c r="C19" s="191"/>
      <c r="D19" s="190"/>
      <c r="E19" s="98" t="s">
        <v>101</v>
      </c>
      <c r="F19" s="98">
        <v>6</v>
      </c>
      <c r="G19" s="40"/>
      <c r="H19" s="39"/>
      <c r="I19" s="39"/>
      <c r="J19" s="39"/>
      <c r="K19" s="39"/>
      <c r="L19" s="39"/>
      <c r="M19" s="39"/>
      <c r="N19" s="13"/>
      <c r="O19" s="41">
        <v>5</v>
      </c>
      <c r="P19" s="41">
        <v>6.5</v>
      </c>
      <c r="Q19" s="41">
        <v>6.5</v>
      </c>
      <c r="R19" s="41">
        <v>5.5</v>
      </c>
      <c r="S19" s="41">
        <v>6</v>
      </c>
      <c r="T19" s="41">
        <v>6</v>
      </c>
      <c r="U19" s="41">
        <v>6.5</v>
      </c>
      <c r="V19" s="41">
        <v>6.5</v>
      </c>
      <c r="W19" s="129">
        <f t="shared" si="1"/>
        <v>48.5</v>
      </c>
      <c r="X19" s="130"/>
      <c r="Y19" s="13"/>
      <c r="Z19" s="40"/>
      <c r="AA19" s="39"/>
    </row>
    <row r="20" spans="1:27" s="2" customFormat="1" ht="15.75" x14ac:dyDescent="0.25">
      <c r="A20" s="84">
        <v>3</v>
      </c>
      <c r="B20" s="187" t="s">
        <v>158</v>
      </c>
      <c r="C20" s="191"/>
      <c r="D20" s="190"/>
      <c r="E20" s="180" t="s">
        <v>121</v>
      </c>
      <c r="F20" s="98">
        <v>4</v>
      </c>
      <c r="G20" s="40"/>
      <c r="H20" s="39"/>
      <c r="I20" s="39"/>
      <c r="J20" s="39"/>
      <c r="K20" s="39"/>
      <c r="L20" s="39"/>
      <c r="M20" s="39"/>
      <c r="N20" s="13"/>
      <c r="O20" s="41">
        <v>6</v>
      </c>
      <c r="P20" s="41">
        <v>6.5</v>
      </c>
      <c r="Q20" s="41">
        <v>6.5</v>
      </c>
      <c r="R20" s="41">
        <v>6.5</v>
      </c>
      <c r="S20" s="41">
        <v>6</v>
      </c>
      <c r="T20" s="41">
        <v>5.5</v>
      </c>
      <c r="U20" s="41">
        <v>7</v>
      </c>
      <c r="V20" s="41">
        <v>6.5</v>
      </c>
      <c r="W20" s="129">
        <f t="shared" si="1"/>
        <v>50.5</v>
      </c>
      <c r="X20" s="130"/>
      <c r="Y20" s="13"/>
      <c r="Z20" s="40"/>
      <c r="AA20" s="39"/>
    </row>
    <row r="21" spans="1:27" s="2" customFormat="1" ht="15.75" x14ac:dyDescent="0.25">
      <c r="A21" s="84">
        <v>4</v>
      </c>
      <c r="B21" s="187" t="s">
        <v>73</v>
      </c>
      <c r="C21" s="190"/>
      <c r="D21" s="190"/>
      <c r="E21" s="164" t="s">
        <v>77</v>
      </c>
      <c r="F21" s="98">
        <v>7</v>
      </c>
      <c r="G21" s="40"/>
      <c r="H21" s="39"/>
      <c r="I21" s="39"/>
      <c r="J21" s="39"/>
      <c r="K21" s="39"/>
      <c r="L21" s="39"/>
      <c r="M21" s="39"/>
      <c r="N21" s="13"/>
      <c r="O21" s="41">
        <v>5.5</v>
      </c>
      <c r="P21" s="41">
        <v>6.5</v>
      </c>
      <c r="Q21" s="41">
        <v>6</v>
      </c>
      <c r="R21" s="41">
        <v>5.5</v>
      </c>
      <c r="S21" s="41">
        <v>6</v>
      </c>
      <c r="T21" s="41">
        <v>6</v>
      </c>
      <c r="U21" s="41">
        <v>6</v>
      </c>
      <c r="V21" s="41">
        <v>7</v>
      </c>
      <c r="W21" s="129">
        <f t="shared" si="1"/>
        <v>48.5</v>
      </c>
      <c r="X21" s="130"/>
      <c r="Y21" s="13"/>
      <c r="Z21" s="40"/>
      <c r="AA21" s="39"/>
    </row>
    <row r="22" spans="1:27" s="2" customFormat="1" ht="15.75" x14ac:dyDescent="0.25">
      <c r="A22" s="84">
        <v>5</v>
      </c>
      <c r="B22" s="49" t="s">
        <v>102</v>
      </c>
      <c r="C22" s="190"/>
      <c r="D22" s="190"/>
      <c r="E22" s="98" t="s">
        <v>101</v>
      </c>
      <c r="F22" s="98">
        <v>4</v>
      </c>
      <c r="G22" s="40"/>
      <c r="H22" s="39"/>
      <c r="I22" s="39"/>
      <c r="J22" s="39"/>
      <c r="K22" s="39"/>
      <c r="L22" s="39"/>
      <c r="M22" s="39"/>
      <c r="N22" s="13"/>
      <c r="O22" s="41">
        <v>4.5</v>
      </c>
      <c r="P22" s="41">
        <v>5</v>
      </c>
      <c r="Q22" s="41">
        <v>4.5</v>
      </c>
      <c r="R22" s="41">
        <v>6</v>
      </c>
      <c r="S22" s="41">
        <v>5.5</v>
      </c>
      <c r="T22" s="41">
        <v>5.5</v>
      </c>
      <c r="U22" s="41">
        <v>6</v>
      </c>
      <c r="V22" s="41">
        <v>5</v>
      </c>
      <c r="W22" s="129">
        <f t="shared" si="1"/>
        <v>42</v>
      </c>
      <c r="X22" s="130"/>
      <c r="Y22" s="13"/>
      <c r="Z22" s="40"/>
      <c r="AA22" s="39"/>
    </row>
    <row r="23" spans="1:27" s="2" customFormat="1" ht="15.75" x14ac:dyDescent="0.25">
      <c r="A23" s="84">
        <v>6</v>
      </c>
      <c r="B23" s="49" t="s">
        <v>103</v>
      </c>
      <c r="C23" s="190"/>
      <c r="D23" s="190"/>
      <c r="E23" s="186" t="s">
        <v>153</v>
      </c>
      <c r="F23" s="2">
        <v>4</v>
      </c>
      <c r="G23" s="40"/>
      <c r="H23" s="39"/>
      <c r="I23" s="39"/>
      <c r="J23" s="39"/>
      <c r="K23" s="39"/>
      <c r="L23" s="39"/>
      <c r="M23" s="39"/>
      <c r="N23" s="13"/>
      <c r="O23" s="41">
        <v>4.5</v>
      </c>
      <c r="P23" s="41">
        <v>4</v>
      </c>
      <c r="Q23" s="41">
        <v>5.5</v>
      </c>
      <c r="R23" s="41">
        <v>5</v>
      </c>
      <c r="S23" s="41">
        <v>4.5</v>
      </c>
      <c r="T23" s="41">
        <v>5</v>
      </c>
      <c r="U23" s="41">
        <v>5</v>
      </c>
      <c r="V23" s="41">
        <v>4</v>
      </c>
      <c r="W23" s="129">
        <f t="shared" si="1"/>
        <v>37.5</v>
      </c>
      <c r="X23" s="130"/>
      <c r="Y23" s="13"/>
      <c r="Z23" s="40"/>
      <c r="AA23" s="39"/>
    </row>
    <row r="24" spans="1:27" s="2" customFormat="1" ht="15.75" x14ac:dyDescent="0.25">
      <c r="A24" s="84" t="s">
        <v>85</v>
      </c>
      <c r="B24" s="84"/>
      <c r="C24" s="85"/>
      <c r="D24" s="85"/>
      <c r="E24" s="177"/>
      <c r="F24" s="177"/>
      <c r="G24" s="40"/>
      <c r="H24" s="39"/>
      <c r="I24" s="39"/>
      <c r="J24" s="39"/>
      <c r="K24" s="39"/>
      <c r="L24" s="39"/>
      <c r="M24" s="39"/>
      <c r="N24" s="13"/>
      <c r="O24" s="78"/>
      <c r="P24" s="78"/>
      <c r="Q24" s="78"/>
      <c r="R24" s="78"/>
      <c r="S24" s="78"/>
      <c r="T24" s="78"/>
      <c r="U24" s="78"/>
      <c r="V24" s="78"/>
      <c r="W24" s="131"/>
      <c r="X24" s="130"/>
      <c r="Y24" s="13"/>
      <c r="Z24" s="40"/>
      <c r="AA24" s="39"/>
    </row>
    <row r="25" spans="1:27" s="2" customFormat="1" ht="15.75" x14ac:dyDescent="0.25">
      <c r="A25" s="132"/>
      <c r="B25" s="132"/>
      <c r="C25" s="152" t="s">
        <v>99</v>
      </c>
      <c r="D25" s="152" t="s">
        <v>145</v>
      </c>
      <c r="E25" s="152" t="s">
        <v>152</v>
      </c>
      <c r="F25" s="152"/>
      <c r="G25" s="133"/>
      <c r="H25" s="134">
        <v>6</v>
      </c>
      <c r="I25" s="134">
        <v>6</v>
      </c>
      <c r="J25" s="134">
        <v>6</v>
      </c>
      <c r="K25" s="134">
        <v>6</v>
      </c>
      <c r="L25" s="134">
        <v>8</v>
      </c>
      <c r="M25" s="135">
        <f>SUM((H25*0.1),(I25*0.1),(J25*0.3),(K25*0.3),(L25*0.2))</f>
        <v>6.4</v>
      </c>
      <c r="N25" s="136"/>
      <c r="O25" s="137"/>
      <c r="P25" s="137"/>
      <c r="Q25" s="137"/>
      <c r="R25" s="137"/>
      <c r="S25" s="137"/>
      <c r="T25" s="137"/>
      <c r="U25" s="137"/>
      <c r="V25" s="137"/>
      <c r="W25" s="138">
        <f>SUM(W18:W23)</f>
        <v>275</v>
      </c>
      <c r="X25" s="138">
        <f>(W25/6)/8</f>
        <v>5.729166666666667</v>
      </c>
      <c r="Y25" s="139"/>
      <c r="Z25" s="135">
        <f>SUM((M25*0.25)+(X25*0.75))</f>
        <v>5.8968749999999996</v>
      </c>
      <c r="AA25" s="140">
        <v>2</v>
      </c>
    </row>
  </sheetData>
  <mergeCells count="6">
    <mergeCell ref="C10:C13"/>
    <mergeCell ref="D10:D16"/>
    <mergeCell ref="C14:C16"/>
    <mergeCell ref="C18:C20"/>
    <mergeCell ref="D18:D23"/>
    <mergeCell ref="C21:C2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Prelim IND</vt:lpstr>
      <vt:lpstr>PreNov IND</vt:lpstr>
      <vt:lpstr>Novice IND</vt:lpstr>
      <vt:lpstr>Interm IND</vt:lpstr>
      <vt:lpstr>Adv IND</vt:lpstr>
      <vt:lpstr>PDD Walk (A)</vt:lpstr>
      <vt:lpstr>PDD Walk (B)</vt:lpstr>
      <vt:lpstr>PDD Int</vt:lpstr>
      <vt:lpstr>Prelim Squad Comp</vt:lpstr>
      <vt:lpstr>Prelim Squad Free</vt:lpstr>
      <vt:lpstr>'Adv IND'!Print_Area</vt:lpstr>
      <vt:lpstr>'Interm IND'!Print_Area</vt:lpstr>
      <vt:lpstr>'Novice IND'!Print_Area</vt:lpstr>
      <vt:lpstr>'PDD Int'!Print_Area</vt:lpstr>
      <vt:lpstr>'PDD Walk (A)'!Print_Area</vt:lpstr>
      <vt:lpstr>'PDD Walk (B)'!Print_Area</vt:lpstr>
      <vt:lpstr>'Prelim IND'!Print_Area</vt:lpstr>
      <vt:lpstr>'Prelim Squad Comp'!Print_Area</vt:lpstr>
      <vt:lpstr>'Prelim Squad Free'!Print_Area</vt:lpstr>
      <vt:lpstr>'PreNov IND'!Print_Area</vt:lpstr>
      <vt:lpstr>'Adv IND'!Print_Titles</vt:lpstr>
      <vt:lpstr>'Interm IND'!Print_Titles</vt:lpstr>
      <vt:lpstr>'Novice IND'!Print_Titles</vt:lpstr>
      <vt:lpstr>'PDD Int'!Print_Titles</vt:lpstr>
      <vt:lpstr>'PDD Walk (A)'!Print_Titles</vt:lpstr>
      <vt:lpstr>'PDD Walk (B)'!Print_Titles</vt:lpstr>
      <vt:lpstr>'Prelim IND'!Print_Titles</vt:lpstr>
      <vt:lpstr>'Prelim Squad Comp'!Print_Titles</vt:lpstr>
      <vt:lpstr>'Prelim Squad Free'!Print_Titles</vt:lpstr>
      <vt:lpstr>'PreNov IND'!Print_Titles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Fraser</dc:creator>
  <cp:lastModifiedBy>Jenny Denby</cp:lastModifiedBy>
  <cp:lastPrinted>2017-06-16T21:34:04Z</cp:lastPrinted>
  <dcterms:created xsi:type="dcterms:W3CDTF">2017-06-09T04:29:11Z</dcterms:created>
  <dcterms:modified xsi:type="dcterms:W3CDTF">2017-06-17T01:18:41Z</dcterms:modified>
</cp:coreProperties>
</file>